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24226"/>
  <bookViews>
    <workbookView xWindow="760" yWindow="760" windowWidth="14400" windowHeight="7360" tabRatio="987" firstSheet="4" activeTab="9"/>
  </bookViews>
  <sheets>
    <sheet name="MSIT-31122020" sheetId="33" r:id="rId1"/>
    <sheet name="0_Comp. destinaz. promiscua" sheetId="34" r:id="rId2"/>
    <sheet name="1_Museo_Uff.tur_Camm.ti" sheetId="40" r:id="rId3"/>
    <sheet name="2_FESTA MEDIOVALE-B" sheetId="35" r:id="rId4"/>
    <sheet name="3_GESTIONI IMPIANTO SPORTIVO-E" sheetId="37" r:id="rId5"/>
    <sheet name="4_MANUTENZIONE VERDE CASTELLO-F" sheetId="38" r:id="rId6"/>
    <sheet name="5_GESTIONE BAGNI PUBBLICI-D" sheetId="39" r:id="rId7"/>
    <sheet name="6_GESTIONE PARCHEGGI-G1+camper" sheetId="36" r:id="rId8"/>
    <sheet name="riepilogo" sheetId="13" r:id="rId9"/>
    <sheet name="quadratura" sheetId="41" r:id="rId10"/>
  </sheets>
  <definedNames>
    <definedName name="_xlnm._FilterDatabase" localSheetId="4" hidden="1">'3_GESTIONI IMPIANTO SPORTIVO-E'!$A$4:$C$15</definedName>
    <definedName name="_xlnm._FilterDatabase" localSheetId="0" hidden="1">'MSIT-31122020'!$A$1:$J$224</definedName>
    <definedName name="_xlnm.Print_Area" localSheetId="8">'riepilogo'!$A$1:$I$38</definedName>
  </definedNames>
  <calcPr calcId="191029"/>
  <extLst/>
</workbook>
</file>

<file path=xl/sharedStrings.xml><?xml version="1.0" encoding="utf-8"?>
<sst xmlns="http://schemas.openxmlformats.org/spreadsheetml/2006/main" count="2179" uniqueCount="391">
  <si>
    <t>Descrizione</t>
  </si>
  <si>
    <t xml:space="preserve"> </t>
  </si>
  <si>
    <t>Conto</t>
  </si>
  <si>
    <t>Descr. conto</t>
  </si>
  <si>
    <t>Val. contabile</t>
  </si>
  <si>
    <t>Val. fiscale</t>
  </si>
  <si>
    <t>84/05/070</t>
  </si>
  <si>
    <t>DIRITTI CAMERALI</t>
  </si>
  <si>
    <t>Totale</t>
  </si>
  <si>
    <t>Risultato unità produttiva</t>
  </si>
  <si>
    <t>Componenti a destinazione promiscua</t>
  </si>
  <si>
    <t>66/30/060</t>
  </si>
  <si>
    <t>ACQUISTI BENI COSTO UNIT.&lt;516,46</t>
  </si>
  <si>
    <t>68/05/125</t>
  </si>
  <si>
    <t>ASSICURAZ. NON OBBLIGATORIE</t>
  </si>
  <si>
    <t>68/05/265</t>
  </si>
  <si>
    <t>COMP.PROF.NON DIR.AFFER.ATTIVITA</t>
  </si>
  <si>
    <t>68/05/290</t>
  </si>
  <si>
    <t>PUBBLICITA'</t>
  </si>
  <si>
    <t>68/05/345</t>
  </si>
  <si>
    <t>PASTI E SOGGIORNI</t>
  </si>
  <si>
    <t>68/05/370</t>
  </si>
  <si>
    <t>ONERI BANCARI</t>
  </si>
  <si>
    <t>68/05/385</t>
  </si>
  <si>
    <t>TENUTA PAGHE,CONT.DICH.DA IMPRES</t>
  </si>
  <si>
    <t>68/05/386</t>
  </si>
  <si>
    <t>TEN.PAGHE,CONT.,DICH.DA LAV.AUT.</t>
  </si>
  <si>
    <t>68/05/586</t>
  </si>
  <si>
    <t>CONTRIBUTO INTEGRATIVO COMP. PRO</t>
  </si>
  <si>
    <t>72/05/015</t>
  </si>
  <si>
    <t>SALARI  E STIP.DIP.TEMPO INDET.</t>
  </si>
  <si>
    <t>72/15/007</t>
  </si>
  <si>
    <t>ONERI SOCIALI INPS DIP.TEMPO IND</t>
  </si>
  <si>
    <t>72/15/090</t>
  </si>
  <si>
    <t>ALTRI ONERI SOCIALI</t>
  </si>
  <si>
    <t>72/15/093</t>
  </si>
  <si>
    <t>ALTRI ONERI SOC.TEMPO INDET.</t>
  </si>
  <si>
    <t>84/05/005</t>
  </si>
  <si>
    <t>IMPOSTA DI BOLLO</t>
  </si>
  <si>
    <t>84/05/035</t>
  </si>
  <si>
    <t>TASSE DI CONCESSIONE GOVERNAT.</t>
  </si>
  <si>
    <t>84/05/060</t>
  </si>
  <si>
    <t>IVA SU ACQ. INDETRAIBILE</t>
  </si>
  <si>
    <t>84/05/090</t>
  </si>
  <si>
    <t>ALTRE IMPOSTE E TASSE DEDUCIBILI</t>
  </si>
  <si>
    <t>84/10/090</t>
  </si>
  <si>
    <t>ABBUONI/ARROTONDAMENTI PASSIVI</t>
  </si>
  <si>
    <t>84/10/190</t>
  </si>
  <si>
    <t>ALTRI ONERI DI GEST. DEDUC.</t>
  </si>
  <si>
    <t>66/30/035</t>
  </si>
  <si>
    <t>CARBURANTI E LUBRIFICANTI</t>
  </si>
  <si>
    <t>FESTA MEDIOVALE-B</t>
  </si>
  <si>
    <t>66/20/005</t>
  </si>
  <si>
    <t>MATERIE DI CONSUMO C/ACQUISTI</t>
  </si>
  <si>
    <t>66/30/030</t>
  </si>
  <si>
    <t>MATERIALE PUBBLICITARIO</t>
  </si>
  <si>
    <t>68/05/005</t>
  </si>
  <si>
    <t>TRASPORTI SU ACQUISTI</t>
  </si>
  <si>
    <t>68/05/025</t>
  </si>
  <si>
    <t>ENERGIA ELETTRICA</t>
  </si>
  <si>
    <t>68/05/045</t>
  </si>
  <si>
    <t>ACQUA</t>
  </si>
  <si>
    <t>68/05/132</t>
  </si>
  <si>
    <t>SERVIZI DI PULIZIA</t>
  </si>
  <si>
    <t>68/05/184</t>
  </si>
  <si>
    <t>COMPENSI LAV.OCCAS.ATTIN.ATTIV.</t>
  </si>
  <si>
    <t>68/05/391</t>
  </si>
  <si>
    <t>SIAE P/ATT.DIVER.DA DISCO.E SALE</t>
  </si>
  <si>
    <t>68/05/407</t>
  </si>
  <si>
    <t>ALTRI COSTI PER SERVIZI</t>
  </si>
  <si>
    <t>70/05/010</t>
  </si>
  <si>
    <t>FITTI PASSIVI (BENI IMMOBILI)</t>
  </si>
  <si>
    <t>70/05/101</t>
  </si>
  <si>
    <t>NOLEGGIO DEDUCIBILE</t>
  </si>
  <si>
    <t>64/10/005</t>
  </si>
  <si>
    <t>CONTRIBUTI C/EVENTI COMUNE</t>
  </si>
  <si>
    <t>GESTIONE AREA CAMPER-G2</t>
  </si>
  <si>
    <t>68/05/055</t>
  </si>
  <si>
    <t>MANUT.E RIPARAZ.BENI PROPRI 5%</t>
  </si>
  <si>
    <t>58/10/511</t>
  </si>
  <si>
    <t>CORRISP. AREA CAMPER</t>
  </si>
  <si>
    <t>GESTIONE BAGNI PUBBLICI-D</t>
  </si>
  <si>
    <t>GESTIONE PARCHEGGI-G1</t>
  </si>
  <si>
    <t>66/30/005</t>
  </si>
  <si>
    <t>66/30/015</t>
  </si>
  <si>
    <t>MATERIALE DI PULIZIA</t>
  </si>
  <si>
    <t>66/30/045</t>
  </si>
  <si>
    <t>INDUMENTI DI  LAVORO</t>
  </si>
  <si>
    <t>68/05/075</t>
  </si>
  <si>
    <t>MAN. E RIP. BENI DI TERZI</t>
  </si>
  <si>
    <t>70/25/090</t>
  </si>
  <si>
    <t>ALTRI COSTI P/GOD.BENI TERZI DED</t>
  </si>
  <si>
    <t>72/05/010</t>
  </si>
  <si>
    <t>SALARI E STIPENDI</t>
  </si>
  <si>
    <t>72/15/005</t>
  </si>
  <si>
    <t>ONERI SOCIALI INPS</t>
  </si>
  <si>
    <t>58/10/507</t>
  </si>
  <si>
    <t>CORRISP. PARCHEGGIO CASTELLO</t>
  </si>
  <si>
    <t>58/10/508</t>
  </si>
  <si>
    <t>CORRISP. PARCHEGGIO CIPRESSINO</t>
  </si>
  <si>
    <t>58/10/510</t>
  </si>
  <si>
    <t>ABBONAMENTI PARCHEGGI RESIDENT</t>
  </si>
  <si>
    <t>GESTIONI IMPIANTO SPORTIVO-E</t>
  </si>
  <si>
    <t>58/10/505</t>
  </si>
  <si>
    <t>INCASSI DA IMPIANTI SPORTIVI</t>
  </si>
  <si>
    <t>MANUTENZIONE VERDE CASTELLO-F</t>
  </si>
  <si>
    <t>MUSEO, CAMMINAMENTI, SALE CONFERENZE-A2</t>
  </si>
  <si>
    <t>80/25/005</t>
  </si>
  <si>
    <t>MERCI C/ESISTENZE INIZIALI</t>
  </si>
  <si>
    <t>58/10/005</t>
  </si>
  <si>
    <t>CORRISPETTIVI MUSEO</t>
  </si>
  <si>
    <t>58/10/010</t>
  </si>
  <si>
    <t>AFFITTO SALE CONFERENZE</t>
  </si>
  <si>
    <t>58/10/015</t>
  </si>
  <si>
    <t>CORRISP. CAMMINAMENTI SUD</t>
  </si>
  <si>
    <t>58/10/020</t>
  </si>
  <si>
    <t>CORRISP. CAMMINAMENTI NORD</t>
  </si>
  <si>
    <t>58/10/516</t>
  </si>
  <si>
    <t>VISITE GUIDATE TOUR</t>
  </si>
  <si>
    <t>SERVIZI ATTIVITA TURISTICO CULTURALI-C</t>
  </si>
  <si>
    <t>68/05/261</t>
  </si>
  <si>
    <t>COMP.PROF. ATTINENTI ATTIVITA'</t>
  </si>
  <si>
    <t>68/05/325</t>
  </si>
  <si>
    <t>SPESE CELLULARI</t>
  </si>
  <si>
    <t>68/05/330</t>
  </si>
  <si>
    <t>SPESE POSTALI E DI AFFRANCATURA</t>
  </si>
  <si>
    <t>UFFICIO TURISTICO-A1</t>
  </si>
  <si>
    <t>66/25/005</t>
  </si>
  <si>
    <t>MERCI C/ACQUISTI</t>
  </si>
  <si>
    <t>66/30/025</t>
  </si>
  <si>
    <t>CANCELLERIA</t>
  </si>
  <si>
    <t>68/05/040</t>
  </si>
  <si>
    <t>GAS RISCALDAMENTO</t>
  </si>
  <si>
    <t>68/05/052</t>
  </si>
  <si>
    <t>CANONE DI MANUTENZIONE PERIODICA</t>
  </si>
  <si>
    <t>68/05/320</t>
  </si>
  <si>
    <t>SPESE TELEFONICHE</t>
  </si>
  <si>
    <t>68/05/355</t>
  </si>
  <si>
    <t>RICERCA,ADDESTRAM.E FORMAZIONE</t>
  </si>
  <si>
    <t>68/05/505</t>
  </si>
  <si>
    <t>QUOTE ISCRIZ. ASS. ED ENTI VARI</t>
  </si>
  <si>
    <t>58/10/025</t>
  </si>
  <si>
    <t>CORRISP. UFFICIO TURISTICO</t>
  </si>
  <si>
    <t>58/10/513</t>
  </si>
  <si>
    <t>CORRISP. LIBRI E GUIDE TURIST.</t>
  </si>
  <si>
    <t>68/05/152</t>
  </si>
  <si>
    <t>COMP.AMM.CO.CO.CO NON SOCI</t>
  </si>
  <si>
    <t>58/10/515</t>
  </si>
  <si>
    <t>ALTRI RICAVI PER SERVIZI</t>
  </si>
  <si>
    <t>58/10/506</t>
  </si>
  <si>
    <t>QUOTA PART. MANUT. VERDE CAST.</t>
  </si>
  <si>
    <t>68/05/512</t>
  </si>
  <si>
    <t>ALTRI COSTI PER SERVIZI DI LOGIS</t>
  </si>
  <si>
    <t xml:space="preserve"> 64/10/005</t>
  </si>
  <si>
    <t>TFR</t>
  </si>
  <si>
    <t>ricavi</t>
  </si>
  <si>
    <t>%</t>
  </si>
  <si>
    <t>costi</t>
  </si>
  <si>
    <t>ripartiz</t>
  </si>
  <si>
    <t>totale costi</t>
  </si>
  <si>
    <t xml:space="preserve"> 74/35/005</t>
  </si>
  <si>
    <t>AMM.LAV. STRAORD.BENI DI TERZI</t>
  </si>
  <si>
    <t xml:space="preserve">centro di costo </t>
  </si>
  <si>
    <t>promiscui</t>
  </si>
  <si>
    <t xml:space="preserve"> 74/35/015</t>
  </si>
  <si>
    <t>AMM.TO ALT.COS.AD UT.PLUR.DA AMM</t>
  </si>
  <si>
    <t>x</t>
  </si>
  <si>
    <t xml:space="preserve"> 75/05/020</t>
  </si>
  <si>
    <t>AMM.TO ORD. COST.LEGG.</t>
  </si>
  <si>
    <t xml:space="preserve"> 75/10/015</t>
  </si>
  <si>
    <t>AMM.TO ORD. MACC.</t>
  </si>
  <si>
    <t xml:space="preserve"> 75/15/005</t>
  </si>
  <si>
    <t>AMM.TO ORD.ATT.IND.LI E COMM.</t>
  </si>
  <si>
    <t>PROMISCUI</t>
  </si>
  <si>
    <t xml:space="preserve"> 75/20/005</t>
  </si>
  <si>
    <t>AMM.TO ORD.MOB.E MAC.ORD.UF.</t>
  </si>
  <si>
    <t xml:space="preserve"> 75/20/010</t>
  </si>
  <si>
    <t>AMM.TO ORD.MAC.ELETTROM.UF.</t>
  </si>
  <si>
    <t xml:space="preserve"> 75/30/040</t>
  </si>
  <si>
    <t>AMM.TO ORD.ARREDAMENTO</t>
  </si>
  <si>
    <t>totale costi promiscui da imputare</t>
  </si>
  <si>
    <t xml:space="preserve"> 64/05/100</t>
  </si>
  <si>
    <t>ABBUONI/ARROT. ATTIVI IMP.</t>
  </si>
  <si>
    <t xml:space="preserve"> 64/05/115</t>
  </si>
  <si>
    <t>SOPRAVVENIENZE ORDINARIE ATTIVE</t>
  </si>
  <si>
    <t>MULTE E AMMENDE INDEDUCIBILI</t>
  </si>
  <si>
    <t xml:space="preserve"> 84/10/055</t>
  </si>
  <si>
    <t>SOPRAV. PASSIVE ORD.INDEDUCIBILI</t>
  </si>
  <si>
    <t xml:space="preserve"> 84/10/095</t>
  </si>
  <si>
    <t>EROG.LIBERALI DED. (MAX.2%REDD.)</t>
  </si>
  <si>
    <t xml:space="preserve"> 84/05/060</t>
  </si>
  <si>
    <t>Descrizione conto</t>
  </si>
  <si>
    <t>Saldo dare</t>
  </si>
  <si>
    <t>Saldo avere</t>
  </si>
  <si>
    <t xml:space="preserve"> **</t>
  </si>
  <si>
    <t>COSTI, SPESE E PERDITE</t>
  </si>
  <si>
    <t xml:space="preserve"> 66/20/005</t>
  </si>
  <si>
    <t xml:space="preserve"> 66/25/005</t>
  </si>
  <si>
    <t xml:space="preserve"> 66/30/015</t>
  </si>
  <si>
    <t xml:space="preserve"> 66/30/025</t>
  </si>
  <si>
    <t xml:space="preserve"> 66/30/030</t>
  </si>
  <si>
    <t xml:space="preserve"> 66/30/035</t>
  </si>
  <si>
    <t xml:space="preserve"> 66/30/060</t>
  </si>
  <si>
    <t xml:space="preserve"> 68/05/025</t>
  </si>
  <si>
    <t xml:space="preserve"> 68/05/040</t>
  </si>
  <si>
    <t xml:space="preserve"> 68/05/045</t>
  </si>
  <si>
    <t xml:space="preserve"> 68/05/052</t>
  </si>
  <si>
    <t xml:space="preserve"> 68/05/055</t>
  </si>
  <si>
    <t xml:space="preserve"> 68/05/075</t>
  </si>
  <si>
    <t xml:space="preserve"> 68/05/125</t>
  </si>
  <si>
    <t xml:space="preserve"> 68/05/132</t>
  </si>
  <si>
    <t xml:space="preserve"> 68/05/184</t>
  </si>
  <si>
    <t xml:space="preserve"> 68/05/261</t>
  </si>
  <si>
    <t xml:space="preserve"> 68/05/265</t>
  </si>
  <si>
    <t xml:space="preserve"> 68/05/290</t>
  </si>
  <si>
    <t xml:space="preserve"> 68/05/320</t>
  </si>
  <si>
    <t xml:space="preserve"> 68/05/325</t>
  </si>
  <si>
    <t xml:space="preserve"> 68/05/330</t>
  </si>
  <si>
    <t xml:space="preserve"> 68/05/345</t>
  </si>
  <si>
    <t xml:space="preserve"> 68/05/355</t>
  </si>
  <si>
    <t xml:space="preserve"> 68/05/370</t>
  </si>
  <si>
    <t xml:space="preserve"> 68/05/385</t>
  </si>
  <si>
    <t xml:space="preserve"> 68/05/386</t>
  </si>
  <si>
    <t xml:space="preserve"> 68/05/407</t>
  </si>
  <si>
    <t xml:space="preserve"> 68/05/512</t>
  </si>
  <si>
    <t xml:space="preserve"> 68/05/586</t>
  </si>
  <si>
    <t xml:space="preserve"> 70/05/010</t>
  </si>
  <si>
    <t xml:space="preserve"> 72/05/010</t>
  </si>
  <si>
    <t xml:space="preserve"> 72/05/015</t>
  </si>
  <si>
    <t xml:space="preserve"> 72/15/005</t>
  </si>
  <si>
    <t xml:space="preserve"> 72/15/007</t>
  </si>
  <si>
    <t xml:space="preserve"> 72/15/090</t>
  </si>
  <si>
    <t xml:space="preserve"> 72/15/093</t>
  </si>
  <si>
    <t xml:space="preserve"> 80/25/005</t>
  </si>
  <si>
    <t xml:space="preserve"> 84/05/005</t>
  </si>
  <si>
    <t xml:space="preserve"> 84/10/090</t>
  </si>
  <si>
    <t xml:space="preserve"> 84/10/190</t>
  </si>
  <si>
    <t>ALTRI INT.PASS.E ONER.FIN.DED.</t>
  </si>
  <si>
    <t xml:space="preserve"> ***</t>
  </si>
  <si>
    <t>TOTALE COSTI</t>
  </si>
  <si>
    <t>RICAVI E PROFITTI</t>
  </si>
  <si>
    <t xml:space="preserve"> 58/10/005</t>
  </si>
  <si>
    <t xml:space="preserve"> 58/10/010</t>
  </si>
  <si>
    <t xml:space="preserve"> 58/10/015</t>
  </si>
  <si>
    <t xml:space="preserve"> 58/10/020</t>
  </si>
  <si>
    <t xml:space="preserve"> 58/10/025</t>
  </si>
  <si>
    <t xml:space="preserve"> 58/10/505</t>
  </si>
  <si>
    <t xml:space="preserve"> 58/10/507</t>
  </si>
  <si>
    <t xml:space="preserve"> 58/10/508</t>
  </si>
  <si>
    <t xml:space="preserve"> 58/10/510</t>
  </si>
  <si>
    <t xml:space="preserve"> 58/10/511</t>
  </si>
  <si>
    <t xml:space="preserve"> 58/10/513</t>
  </si>
  <si>
    <t xml:space="preserve"> 58/10/516</t>
  </si>
  <si>
    <t>TOTALE RICAVI</t>
  </si>
  <si>
    <t xml:space="preserve"> ****</t>
  </si>
  <si>
    <t xml:space="preserve"> *****</t>
  </si>
  <si>
    <t>TOTALE A PAREGGIO</t>
  </si>
  <si>
    <t>72/20/005</t>
  </si>
  <si>
    <t xml:space="preserve"> 72/20/005</t>
  </si>
  <si>
    <t>64/10/010</t>
  </si>
  <si>
    <t>CONTR. C/ESERC.</t>
  </si>
  <si>
    <t xml:space="preserve"> 64/10/010</t>
  </si>
  <si>
    <t>MERCI C/RIM. FINALI</t>
  </si>
  <si>
    <t>80/25/010</t>
  </si>
  <si>
    <t>LIC. D'USO SOFTWARE DI ESERCIZIO</t>
  </si>
  <si>
    <t>70/25/010</t>
  </si>
  <si>
    <t xml:space="preserve"> 70/25/010</t>
  </si>
  <si>
    <t xml:space="preserve"> 68/05/152</t>
  </si>
  <si>
    <t>UTILE DI ESERCIZIO</t>
  </si>
  <si>
    <t xml:space="preserve"> 75/15/010</t>
  </si>
  <si>
    <t>canone</t>
  </si>
  <si>
    <t>AMM.TO ORD.ATTR.VAR.E MIN.</t>
  </si>
  <si>
    <t>ALIMENTI E BEVANDE</t>
  </si>
  <si>
    <t>68/05/506</t>
  </si>
  <si>
    <t>75/30/040</t>
  </si>
  <si>
    <t>75/20/005</t>
  </si>
  <si>
    <t>75/05/020</t>
  </si>
  <si>
    <t>75/20/010</t>
  </si>
  <si>
    <t>75/15/005</t>
  </si>
  <si>
    <t>74/35/005</t>
  </si>
  <si>
    <t>74/35/015</t>
  </si>
  <si>
    <t>CONTRIBUTI FOR.TE</t>
  </si>
  <si>
    <t>64/10/501</t>
  </si>
  <si>
    <t>COSTI PER BANDO FOR.TE</t>
  </si>
  <si>
    <t>68/05/522</t>
  </si>
  <si>
    <t>Ditta</t>
  </si>
  <si>
    <t>MONTERIGGIONI A.D. 1213 SRL UNIPERSONALE</t>
  </si>
  <si>
    <t>66/20/501</t>
  </si>
  <si>
    <t>MATERIALE SANIFICAZIONE E ANTI C</t>
  </si>
  <si>
    <t>68/05/110</t>
  </si>
  <si>
    <t>ASSICURAZIONI R.C.A.</t>
  </si>
  <si>
    <t>68/05/197</t>
  </si>
  <si>
    <t>CONTR.INPS AMMIN.COCOCO NO SOCI</t>
  </si>
  <si>
    <t>75/10/015</t>
  </si>
  <si>
    <t>58/05/130</t>
  </si>
  <si>
    <t>CORRISP. C/VENDITE PROD. EDITOR.</t>
  </si>
  <si>
    <t>66/30/062</t>
  </si>
  <si>
    <t>ACQUISTI CELLULARI &lt;516 EURO</t>
  </si>
  <si>
    <t>68/05/021</t>
  </si>
  <si>
    <t>LAVORAZ.DI TERZI P/PROD.SERVIZI</t>
  </si>
  <si>
    <t>68/05/405</t>
  </si>
  <si>
    <t>ALTRI COSTI P/PRODUZIONE SERVIZI</t>
  </si>
  <si>
    <t>68/05/587</t>
  </si>
  <si>
    <t>CONSULENZE TECNICHE ATTIN ATTIV.</t>
  </si>
  <si>
    <t>MAT.MANUT.NON STRETT.CORR.AI RIC</t>
  </si>
  <si>
    <t>Rag. soc.</t>
  </si>
  <si>
    <t>% Val. cont. totale</t>
  </si>
  <si>
    <t>% Val. fis. totale</t>
  </si>
  <si>
    <t>102</t>
  </si>
  <si>
    <t>Costo</t>
  </si>
  <si>
    <t>68/05/160</t>
  </si>
  <si>
    <t>COMPENSI SINDACI-PROFESSIONISTI</t>
  </si>
  <si>
    <t>68/05/310</t>
  </si>
  <si>
    <t>SPESE LEGALI</t>
  </si>
  <si>
    <t>72/15/025</t>
  </si>
  <si>
    <t>ONERI SOCIALI INAIL</t>
  </si>
  <si>
    <t>Ricavo</t>
  </si>
  <si>
    <t>72/30/045</t>
  </si>
  <si>
    <t>COSTI SOST.P/GENER. DEI DIPEND.</t>
  </si>
  <si>
    <t>84/05/040</t>
  </si>
  <si>
    <t>TASSE DI PROPRIETA' AUTOVEICOLI</t>
  </si>
  <si>
    <t>84/10/050</t>
  </si>
  <si>
    <t>SOPRAVVENIENZ. PASSIVE ORD.DED.</t>
  </si>
  <si>
    <t>Ricavi</t>
  </si>
  <si>
    <t>museo_uff tur _camm</t>
  </si>
  <si>
    <t>Gestione Parcheggi</t>
  </si>
  <si>
    <t>costi promiscui non riclassificati</t>
  </si>
  <si>
    <t xml:space="preserve">                 SITUAZIONE ECONOMICA AL 31/12/2020   DAL 01/01/2020 AL 31/12/2020</t>
  </si>
  <si>
    <t xml:space="preserve"> 66/20/501</t>
  </si>
  <si>
    <t xml:space="preserve"> 66/30/005</t>
  </si>
  <si>
    <t xml:space="preserve"> 66/30/042</t>
  </si>
  <si>
    <t>CARBURANTI E LUBRIFICANTI INDED.</t>
  </si>
  <si>
    <t xml:space="preserve"> 66/30/045</t>
  </si>
  <si>
    <t xml:space="preserve"> 66/30/062</t>
  </si>
  <si>
    <t xml:space="preserve"> 68/05/005</t>
  </si>
  <si>
    <t xml:space="preserve"> 68/05/021</t>
  </si>
  <si>
    <t xml:space="preserve"> 68/05/110</t>
  </si>
  <si>
    <t xml:space="preserve"> 68/05/160</t>
  </si>
  <si>
    <t xml:space="preserve"> 68/05/197</t>
  </si>
  <si>
    <t xml:space="preserve"> 68/05/310</t>
  </si>
  <si>
    <t xml:space="preserve"> 68/05/391</t>
  </si>
  <si>
    <t xml:space="preserve"> 68/05/405</t>
  </si>
  <si>
    <t xml:space="preserve"> 68/05/491</t>
  </si>
  <si>
    <t>ALTRI SERVIZI INDEDUCIBILI</t>
  </si>
  <si>
    <t xml:space="preserve"> 68/05/505</t>
  </si>
  <si>
    <t xml:space="preserve"> 68/05/506</t>
  </si>
  <si>
    <t xml:space="preserve"> 68/05/522</t>
  </si>
  <si>
    <t xml:space="preserve"> 68/05/587</t>
  </si>
  <si>
    <t xml:space="preserve"> 70/05/101</t>
  </si>
  <si>
    <t xml:space="preserve"> 70/25/090</t>
  </si>
  <si>
    <t xml:space="preserve"> 72/15/025</t>
  </si>
  <si>
    <t xml:space="preserve"> 72/30/045</t>
  </si>
  <si>
    <t xml:space="preserve"> 82/15/045</t>
  </si>
  <si>
    <t>ACC.TO AL F.DO RIS.P/CONTR.LEG.</t>
  </si>
  <si>
    <t xml:space="preserve"> 84/05/035</t>
  </si>
  <si>
    <t xml:space="preserve"> 84/05/040</t>
  </si>
  <si>
    <t xml:space="preserve"> 84/05/070</t>
  </si>
  <si>
    <t xml:space="preserve"> 84/05/090</t>
  </si>
  <si>
    <t xml:space="preserve"> 84/10/035</t>
  </si>
  <si>
    <t xml:space="preserve"> 84/10/050</t>
  </si>
  <si>
    <t xml:space="preserve"> 84/10/191</t>
  </si>
  <si>
    <t>ALTRI ONERI DI GEST.INDEDUCIBILI</t>
  </si>
  <si>
    <t xml:space="preserve"> 88/20/015</t>
  </si>
  <si>
    <t>INTERESSI PASSIVI SU MUTUI</t>
  </si>
  <si>
    <t xml:space="preserve"> 88/20/190</t>
  </si>
  <si>
    <t xml:space="preserve"> 58/05/130</t>
  </si>
  <si>
    <t xml:space="preserve"> 58/10/506</t>
  </si>
  <si>
    <t xml:space="preserve"> 58/10/515</t>
  </si>
  <si>
    <t xml:space="preserve"> 64/10/090</t>
  </si>
  <si>
    <t>CONTR.C/CRED.D'IMP.NON TASSABILI</t>
  </si>
  <si>
    <t xml:space="preserve"> 64/10/501</t>
  </si>
  <si>
    <t xml:space="preserve"> 80/25/010</t>
  </si>
  <si>
    <t>quadratura</t>
  </si>
  <si>
    <t>RICAVI NON RICLASSIFICATI</t>
  </si>
  <si>
    <t>84/10/191</t>
  </si>
  <si>
    <t>RIPARTIZIONE DEI COSTI PROMISCUI</t>
  </si>
  <si>
    <t>Totale COSTI</t>
  </si>
  <si>
    <t>Totale RICAVI</t>
  </si>
  <si>
    <t>Costi</t>
  </si>
  <si>
    <t>Totale RICAVI COMPLESSIVI</t>
  </si>
  <si>
    <t>Totale COSTI COOMPLESSIVI</t>
  </si>
  <si>
    <t>GESTIONE PARCHEGGI</t>
  </si>
  <si>
    <t xml:space="preserve"> 96/05/010</t>
  </si>
  <si>
    <t>IRAP DELL'ESERCIZIO</t>
  </si>
  <si>
    <t xml:space="preserve"> 96/05/015</t>
  </si>
  <si>
    <t>IRES DELL'ESERCIZIO</t>
  </si>
  <si>
    <t xml:space="preserve"> 96/10/015</t>
  </si>
  <si>
    <t>IMPOSTE ANTICIPATE (STORNO)</t>
  </si>
  <si>
    <t xml:space="preserve"> 64/10/506</t>
  </si>
  <si>
    <t>CONTR. IRAP FIGURATIVO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</si>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</sst>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10]_-;\-* #,##0.00\ [$€-410]_-;_-* \-??\ [$€-410]_-;_-@_-"/>
    <numFmt numFmtId="166" formatCode="_-* #,##0.00\ _€_-;\-* #,##0.00\ _€_-;_-* \-??\ _€_-;_-@_-"/>
    <numFmt numFmtId="167" formatCode="_-* #,##0.00\ [$€-410]_-;\-* #,##0.00\ [$€-410]_-;_-* &quot;-&quot;??\ [$€-410]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63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63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color indexed="8"/>
      <name val="Tahoma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</border>
    <border>
      <left/>
      <right/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2"/>
      </left>
      <right/>
      <top style="thin">
        <color indexed="42"/>
      </top>
      <bottom/>
    </border>
    <border>
      <left/>
      <right style="thin">
        <color indexed="42"/>
      </right>
      <top style="thin">
        <color indexed="42"/>
      </top>
      <bottom/>
    </border>
    <border>
      <left style="thin">
        <color indexed="42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42"/>
      </left>
      <right/>
      <top/>
      <bottom style="thin">
        <color indexed="42"/>
      </bottom>
    </border>
    <border>
      <left/>
      <right/>
      <top/>
      <bottom style="thin">
        <color indexed="42"/>
      </bottom>
    </border>
    <border>
      <left/>
      <right style="thin">
        <color indexed="42"/>
      </right>
      <top/>
      <bottom style="thin">
        <color indexed="42"/>
      </bottom>
    </border>
    <border>
      <left style="thin">
        <color indexed="42"/>
      </left>
      <right/>
      <top style="thin">
        <color indexed="42"/>
      </top>
      <bottom style="thin">
        <color indexed="42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9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</cellStyleXfs>
  <cellXfs count="97">
    <xf numFmtId="0" fontId="0" fillId="0" borderId="0" xfId="0"/>
    <xf numFmtId="0" fontId="0" fillId="0" borderId="1" xfId="0" applyFont="1" applyBorder="1"/>
    <xf numFmtId="165" fontId="0" fillId="0" borderId="1" xfId="0" applyNumberFormat="1" applyBorder="1"/>
    <xf numFmtId="10" fontId="0" fillId="0" borderId="1" xfId="21" applyNumberFormat="1" applyFont="1" applyBorder="1" applyAlignment="1" applyProtection="1">
      <alignment/>
      <protection/>
    </xf>
    <xf numFmtId="165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5" fontId="0" fillId="2" borderId="1" xfId="0" applyNumberFormat="1" applyFill="1" applyBorder="1"/>
    <xf numFmtId="165" fontId="0" fillId="0" borderId="2" xfId="0" applyNumberFormat="1" applyFont="1" applyBorder="1" applyAlignment="1">
      <alignment horizontal="right" vertical="center" wrapText="1"/>
    </xf>
    <xf numFmtId="9" fontId="0" fillId="0" borderId="1" xfId="21" applyFont="1" applyBorder="1" applyAlignment="1" applyProtection="1">
      <alignment/>
      <protection/>
    </xf>
    <xf numFmtId="165" fontId="0" fillId="0" borderId="1" xfId="0" applyNumberFormat="1" applyBorder="1"/>
    <xf numFmtId="49" fontId="3" fillId="0" borderId="3" xfId="23" applyNumberFormat="1" applyFont="1" applyFill="1" applyBorder="1">
      <alignment/>
      <protection/>
    </xf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0" fillId="2" borderId="1" xfId="0" applyNumberFormat="1" applyFill="1" applyBorder="1"/>
    <xf numFmtId="4" fontId="3" fillId="0" borderId="3" xfId="34" applyNumberFormat="1" applyFont="1" applyFill="1" applyBorder="1">
      <alignment/>
      <protection/>
    </xf>
    <xf numFmtId="0" fontId="6" fillId="0" borderId="0" xfId="0" applyFont="1"/>
    <xf numFmtId="49" fontId="7" fillId="0" borderId="4" xfId="23" applyNumberFormat="1" applyFont="1" applyFill="1" applyBorder="1">
      <alignment/>
      <protection/>
    </xf>
    <xf numFmtId="49" fontId="7" fillId="0" borderId="5" xfId="23" applyNumberFormat="1" applyFont="1" applyFill="1" applyBorder="1">
      <alignment/>
      <protection/>
    </xf>
    <xf numFmtId="0" fontId="0" fillId="0" borderId="0" xfId="23" applyFill="1">
      <alignment/>
      <protection/>
    </xf>
    <xf numFmtId="49" fontId="10" fillId="0" borderId="6" xfId="23" applyNumberFormat="1" applyFont="1" applyFill="1" applyBorder="1">
      <alignment/>
      <protection/>
    </xf>
    <xf numFmtId="49" fontId="10" fillId="0" borderId="7" xfId="23" applyNumberFormat="1" applyFont="1" applyFill="1" applyBorder="1">
      <alignment/>
      <protection/>
    </xf>
    <xf numFmtId="4" fontId="10" fillId="0" borderId="3" xfId="23" applyNumberFormat="1" applyFont="1" applyFill="1" applyBorder="1">
      <alignment/>
      <protection/>
    </xf>
    <xf numFmtId="49" fontId="3" fillId="0" borderId="3" xfId="23" applyNumberFormat="1" applyFont="1" applyFill="1" applyBorder="1">
      <alignment/>
      <protection/>
    </xf>
    <xf numFmtId="4" fontId="3" fillId="0" borderId="3" xfId="23" applyNumberFormat="1" applyFont="1" applyFill="1" applyBorder="1">
      <alignment/>
      <protection/>
    </xf>
    <xf numFmtId="4" fontId="0" fillId="0" borderId="0" xfId="23" applyNumberFormat="1" applyFill="1">
      <alignment/>
      <protection/>
    </xf>
    <xf numFmtId="4" fontId="2" fillId="0" borderId="0" xfId="23" applyNumberFormat="1" applyFont="1" applyFill="1">
      <alignment/>
      <protection/>
    </xf>
    <xf numFmtId="49" fontId="0" fillId="0" borderId="1" xfId="0" applyNumberFormat="1" applyFont="1" applyBorder="1"/>
    <xf numFmtId="4" fontId="5" fillId="0" borderId="0" xfId="0" applyNumberFormat="1" applyFont="1"/>
    <xf numFmtId="0" fontId="5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66" fontId="0" fillId="0" borderId="1" xfId="20" applyBorder="1" applyAlignment="1">
      <alignment horizontal="right"/>
    </xf>
    <xf numFmtId="4" fontId="3" fillId="0" borderId="1" xfId="23" applyNumberFormat="1" applyFont="1" applyFill="1" applyBorder="1">
      <alignment/>
      <protection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4" fontId="2" fillId="0" borderId="1" xfId="0" applyNumberFormat="1" applyFont="1" applyBorder="1"/>
    <xf numFmtId="166" fontId="0" fillId="0" borderId="1" xfId="20" applyBorder="1">
      <alignment/>
    </xf>
    <xf numFmtId="164" fontId="0" fillId="0" borderId="1" xfId="0" applyNumberFormat="1" applyBorder="1"/>
    <xf numFmtId="166" fontId="0" fillId="0" borderId="1" xfId="0" applyNumberFormat="1" applyBorder="1"/>
    <xf numFmtId="4" fontId="0" fillId="0" borderId="1" xfId="0" applyNumberFormat="1" applyBorder="1"/>
    <xf numFmtId="10" fontId="0" fillId="0" borderId="1" xfId="21" applyNumberFormat="1" applyBorder="1">
      <alignment/>
    </xf>
    <xf numFmtId="164" fontId="2" fillId="0" borderId="1" xfId="0" applyNumberFormat="1" applyFont="1" applyBorder="1"/>
    <xf numFmtId="49" fontId="7" fillId="0" borderId="8" xfId="23" applyNumberFormat="1" applyFont="1" applyFill="1" applyBorder="1">
      <alignment/>
      <protection/>
    </xf>
    <xf numFmtId="49" fontId="3" fillId="0" borderId="3" xfId="23" applyNumberFormat="1" applyFont="1" applyFill="1" applyBorder="1" applyAlignment="1">
      <alignment horizontal="center"/>
      <protection/>
    </xf>
    <xf numFmtId="49" fontId="7" fillId="0" borderId="9" xfId="23" applyNumberFormat="1" applyFont="1" applyFill="1" applyBorder="1" applyAlignment="1">
      <alignment/>
      <protection/>
    </xf>
    <xf numFmtId="49" fontId="7" fillId="0" borderId="10" xfId="23" applyNumberFormat="1" applyFont="1" applyFill="1" applyBorder="1" applyAlignment="1">
      <alignment/>
      <protection/>
    </xf>
    <xf numFmtId="49" fontId="7" fillId="0" borderId="11" xfId="23" applyNumberFormat="1" applyFont="1" applyFill="1" applyBorder="1" applyAlignment="1">
      <alignment/>
      <protection/>
    </xf>
    <xf numFmtId="49" fontId="7" fillId="0" borderId="3" xfId="23" applyNumberFormat="1" applyFont="1" applyFill="1" applyBorder="1" applyAlignment="1">
      <alignment horizontal="center"/>
      <protection/>
    </xf>
    <xf numFmtId="0" fontId="0" fillId="0" borderId="0" xfId="23" applyFill="1" applyAlignment="1">
      <alignment horizontal="center"/>
      <protection/>
    </xf>
    <xf numFmtId="49" fontId="10" fillId="0" borderId="6" xfId="23" applyNumberFormat="1" applyFont="1" applyFill="1" applyBorder="1" applyAlignment="1">
      <alignment horizontal="right"/>
      <protection/>
    </xf>
    <xf numFmtId="49" fontId="7" fillId="0" borderId="4" xfId="23" applyNumberFormat="1" applyFont="1" applyFill="1" applyBorder="1" applyAlignment="1">
      <alignment horizontal="center"/>
      <protection/>
    </xf>
    <xf numFmtId="49" fontId="7" fillId="0" borderId="5" xfId="23" applyNumberFormat="1" applyFont="1" applyFill="1" applyBorder="1" applyAlignment="1">
      <alignment horizontal="center"/>
      <protection/>
    </xf>
    <xf numFmtId="0" fontId="0" fillId="0" borderId="1" xfId="0" applyBorder="1"/>
    <xf numFmtId="166" fontId="0" fillId="0" borderId="1" xfId="20" applyBorder="1" applyAlignment="1">
      <alignment horizontal="right"/>
    </xf>
    <xf numFmtId="0" fontId="0" fillId="0" borderId="12" xfId="0" applyBorder="1"/>
    <xf numFmtId="0" fontId="11" fillId="0" borderId="13" xfId="0" applyFont="1" applyBorder="1"/>
    <xf numFmtId="0" fontId="0" fillId="0" borderId="14" xfId="0" applyBorder="1"/>
    <xf numFmtId="0" fontId="2" fillId="0" borderId="14" xfId="0" applyFont="1" applyBorder="1"/>
    <xf numFmtId="4" fontId="2" fillId="0" borderId="14" xfId="0" applyNumberFormat="1" applyFont="1" applyBorder="1"/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0" xfId="0" applyBorder="1"/>
    <xf numFmtId="0" fontId="4" fillId="0" borderId="13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right" vertical="center" wrapText="1"/>
    </xf>
    <xf numFmtId="167" fontId="4" fillId="0" borderId="1" xfId="20" applyNumberFormat="1" applyFont="1" applyBorder="1">
      <alignment/>
    </xf>
    <xf numFmtId="167" fontId="6" fillId="0" borderId="1" xfId="0" applyNumberFormat="1" applyFont="1" applyBorder="1"/>
    <xf numFmtId="167" fontId="4" fillId="0" borderId="1" xfId="0" applyNumberFormat="1" applyFont="1" applyBorder="1"/>
    <xf numFmtId="49" fontId="7" fillId="0" borderId="15" xfId="23" applyNumberFormat="1" applyFont="1" applyFill="1" applyBorder="1" applyAlignment="1">
      <alignment horizontal="center"/>
      <protection/>
    </xf>
    <xf numFmtId="49" fontId="7" fillId="0" borderId="16" xfId="23" applyNumberFormat="1" applyFont="1" applyFill="1" applyBorder="1" applyAlignment="1">
      <alignment horizontal="center"/>
      <protection/>
    </xf>
    <xf numFmtId="49" fontId="7" fillId="0" borderId="17" xfId="23" applyNumberFormat="1" applyFont="1" applyFill="1" applyBorder="1" applyAlignment="1">
      <alignment horizontal="center"/>
      <protection/>
    </xf>
    <xf numFmtId="49" fontId="7" fillId="0" borderId="11" xfId="23" applyNumberFormat="1" applyFont="1" applyFill="1" applyBorder="1" applyAlignment="1">
      <alignment horizontal="center"/>
      <protection/>
    </xf>
    <xf numFmtId="49" fontId="7" fillId="0" borderId="0" xfId="23" applyNumberFormat="1" applyFont="1" applyFill="1" applyBorder="1" applyAlignment="1">
      <alignment horizontal="center"/>
      <protection/>
    </xf>
    <xf numFmtId="49" fontId="7" fillId="0" borderId="18" xfId="23" applyNumberFormat="1" applyFont="1" applyFill="1" applyBorder="1" applyAlignment="1">
      <alignment horizontal="center"/>
      <protection/>
    </xf>
    <xf numFmtId="49" fontId="7" fillId="0" borderId="6" xfId="23" applyNumberFormat="1" applyFont="1" applyFill="1" applyBorder="1" applyAlignment="1">
      <alignment horizontal="center"/>
      <protection/>
    </xf>
    <xf numFmtId="49" fontId="7" fillId="0" borderId="7" xfId="23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6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Percentuale" xfId="21"/>
    <cellStyle name="Testo descrittivo" xfId="22"/>
    <cellStyle name="Normale 2" xfId="23"/>
    <cellStyle name="Normale 3" xfId="24"/>
    <cellStyle name="Normale 4" xfId="25"/>
    <cellStyle name="Migliaia 2" xfId="26"/>
    <cellStyle name="Normale 5" xfId="27"/>
    <cellStyle name="Normale 6" xfId="28"/>
    <cellStyle name="Migliaia 3" xfId="29"/>
    <cellStyle name="Percentuale 2" xfId="30"/>
    <cellStyle name="Valuta 2" xfId="31"/>
    <cellStyle name="Normale 7" xfId="32"/>
    <cellStyle name="Normale 8" xfId="33"/>
    <cellStyle name="Normale 9" xfId="34"/>
    <cellStyle name="Collegamento ipertestuale" xfId="35"/>
    <cellStyle name="Collegamento ipertestuale visitato" xfId="36"/>
    <cellStyle name="Collegamento ipertestuale" xfId="37"/>
    <cellStyle name="Collegamento ipertestuale visitato" xfId="38"/>
    <cellStyle name="Collegamento ipertestuale" xfId="39"/>
    <cellStyle name="Collegamento ipertestuale visitato" xfId="40"/>
    <cellStyle name="Collegamento ipertestuale" xfId="41"/>
    <cellStyle name="Collegamento ipertestuale visitato" xfId="42"/>
    <cellStyle name="Collegamento ipertestuale" xfId="43"/>
    <cellStyle name="Collegamento ipertestuale visitato" xfId="44"/>
    <cellStyle name="Collegamento ipertestuale" xfId="45"/>
    <cellStyle name="Collegamento ipertestuale visitato" xfId="46"/>
    <cellStyle name="Collegamento ipertestuale" xfId="47"/>
    <cellStyle name="Collegamento ipertestuale visitato" xfId="48"/>
    <cellStyle name="Collegamento ipertestuale" xfId="49"/>
    <cellStyle name="Collegamento ipertestuale visitato" xfId="50"/>
    <cellStyle name="Collegamento ipertestuale" xfId="51"/>
    <cellStyle name="Collegamento ipertestuale visitato" xfId="52"/>
    <cellStyle name="Collegamento ipertestuale" xfId="53"/>
    <cellStyle name="Collegamento ipertestuale visitato" xfId="54"/>
    <cellStyle name="Collegamento ipertestuale" xfId="55"/>
    <cellStyle name="Collegamento ipertestuale visitato" xfId="56"/>
    <cellStyle name="Collegamento ipertestuale" xfId="57"/>
    <cellStyle name="Collegamento ipertestuale visitato" xfId="58"/>
    <cellStyle name="Collegamento ipertestuale" xfId="59"/>
    <cellStyle name="Collegamento ipertestuale visitato" xfId="60"/>
    <cellStyle name="Collegamento ipertestuale" xfId="61"/>
    <cellStyle name="Collegamento ipertestuale visitato" xfId="62"/>
    <cellStyle name="Collegamento ipertestuale" xfId="63"/>
    <cellStyle name="Collegamento ipertestuale visitato" xfId="64"/>
    <cellStyle name="Collegamento ipertestuale" xfId="65"/>
    <cellStyle name="Collegamento ipertestuale visitato" xfId="66"/>
    <cellStyle name="Collegamento ipertestuale" xfId="67"/>
    <cellStyle name="Collegamento ipertestuale visitato" xfId="68"/>
    <cellStyle name="Collegamento ipertestuale" xfId="69"/>
    <cellStyle name="Collegamento ipertestuale visitato" xfId="70"/>
    <cellStyle name="Collegamento ipertestuale" xfId="71"/>
    <cellStyle name="Collegamento ipertestuale visitato" xfId="72"/>
    <cellStyle name="Collegamento ipertestuale" xfId="73"/>
    <cellStyle name="Collegamento ipertestuale visitato" xfId="74"/>
    <cellStyle name="Collegamento ipertestuale" xfId="75"/>
    <cellStyle name="Collegamento ipertestuale visitato" xfId="76"/>
    <cellStyle name="Collegamento ipertestuale" xfId="77"/>
    <cellStyle name="Collegamento ipertestuale visitato" xfId="78"/>
    <cellStyle name="Collegamento ipertestuale" xfId="79"/>
    <cellStyle name="Collegamento ipertestuale visitato" xfId="80"/>
    <cellStyle name="Collegamento ipertestuale" xfId="81"/>
    <cellStyle name="Collegamento ipertestuale visitato" xfId="82"/>
    <cellStyle name="Collegamento ipertestuale" xfId="83"/>
    <cellStyle name="Collegamento ipertestuale visitato" xfId="84"/>
    <cellStyle name="Collegamento ipertestuale" xfId="85"/>
    <cellStyle name="Collegamento ipertestuale visitato" xfId="86"/>
    <cellStyle name="Collegamento ipertestuale" xfId="87"/>
    <cellStyle name="Collegamento ipertestuale visitato" xfId="88"/>
    <cellStyle name="Collegamento ipertestuale" xfId="89"/>
    <cellStyle name="Collegamento ipertestuale visitato" xfId="90"/>
    <cellStyle name="Collegamento ipertestuale" xfId="91"/>
    <cellStyle name="Collegamento ipertestuale visitato" xfId="92"/>
    <cellStyle name="Collegamento ipertestuale" xfId="93"/>
    <cellStyle name="Collegamento ipertestuale visitato" xfId="94"/>
    <cellStyle name="Collegamento ipertestuale" xfId="95"/>
    <cellStyle name="Collegamento ipertestuale visitato" xfId="96"/>
    <cellStyle name="Collegamento ipertestuale" xfId="97"/>
    <cellStyle name="Collegamento ipertestuale visitato" xfId="98"/>
    <cellStyle name="Collegamento ipertestuale" xfId="99"/>
    <cellStyle name="Collegamento ipertestuale visitato" xfId="100"/>
    <cellStyle name="Collegamento ipertestuale" xfId="101"/>
    <cellStyle name="Collegamento ipertestuale visitato" xfId="102"/>
    <cellStyle name="Collegamento ipertestuale" xfId="103"/>
    <cellStyle name="Collegamento ipertestuale visitato" xfId="104"/>
    <cellStyle name="Collegamento ipertestuale" xfId="105"/>
    <cellStyle name="Collegamento ipertestuale visitato" xfId="106"/>
    <cellStyle name="Collegamento ipertestuale" xfId="107"/>
    <cellStyle name="Collegamento ipertestuale visitato" xfId="108"/>
    <cellStyle name="Collegamento ipertestuale" xfId="109"/>
    <cellStyle name="Collegamento ipertestuale visitato" xfId="110"/>
    <cellStyle name="Collegamento ipertestuale" xfId="111"/>
    <cellStyle name="Collegamento ipertestuale visitato" xfId="112"/>
    <cellStyle name="Collegamento ipertestuale" xfId="113"/>
    <cellStyle name="Collegamento ipertestuale visitato" xfId="114"/>
    <cellStyle name="Collegamento ipertestuale" xfId="115"/>
    <cellStyle name="Collegamento ipertestuale visitato" xfId="116"/>
    <cellStyle name="Collegamento ipertestuale" xfId="117"/>
    <cellStyle name="Collegamento ipertestuale visitato" xfId="118"/>
    <cellStyle name="Collegamento ipertestuale" xfId="119"/>
    <cellStyle name="Collegamento ipertestuale visitato" xfId="120"/>
    <cellStyle name="Collegamento ipertestuale" xfId="121"/>
    <cellStyle name="Collegamento ipertestuale visitato" xfId="122"/>
    <cellStyle name="Collegamento ipertestuale" xfId="123"/>
    <cellStyle name="Collegamento ipertestuale visitato" xfId="124"/>
    <cellStyle name="Collegamento ipertestuale" xfId="125"/>
    <cellStyle name="Collegamento ipertestuale visitato" xfId="126"/>
    <cellStyle name="Collegamento ipertestuale" xfId="127"/>
    <cellStyle name="Collegamento ipertestuale visitato" xfId="128"/>
    <cellStyle name="Collegamento ipertestuale" xfId="129"/>
    <cellStyle name="Collegamento ipertestuale visitato" xfId="130"/>
    <cellStyle name="Collegamento ipertestuale" xfId="131"/>
    <cellStyle name="Collegamento ipertestuale visitato" xfId="132"/>
    <cellStyle name="Collegamento ipertestuale" xfId="133"/>
    <cellStyle name="Collegamento ipertestuale visitato" xfId="134"/>
    <cellStyle name="Collegamento ipertestuale" xfId="135"/>
    <cellStyle name="Collegamento ipertestuale visitato" xfId="136"/>
    <cellStyle name="Collegamento ipertestuale" xfId="137"/>
    <cellStyle name="Collegamento ipertestuale visitato" xfId="138"/>
    <cellStyle name="Collegamento ipertestuale" xfId="139"/>
    <cellStyle name="Collegamento ipertestuale visitato" xfId="140"/>
    <cellStyle name="Collegamento ipertestuale" xfId="141"/>
    <cellStyle name="Collegamento ipertestuale visitato" xfId="142"/>
    <cellStyle name="Collegamento ipertestuale" xfId="143"/>
    <cellStyle name="Collegamento ipertestuale visitato" xfId="144"/>
    <cellStyle name="Collegamento ipertestuale" xfId="145"/>
    <cellStyle name="Collegamento ipertestuale visitato" xfId="146"/>
    <cellStyle name="Collegamento ipertestuale" xfId="147"/>
    <cellStyle name="Collegamento ipertestuale visitato" xfId="148"/>
    <cellStyle name="Collegamento ipertestuale" xfId="149"/>
    <cellStyle name="Collegamento ipertestuale visitato" xfId="150"/>
    <cellStyle name="Collegamento ipertestuale" xfId="151"/>
    <cellStyle name="Collegamento ipertestuale visitato" xfId="152"/>
    <cellStyle name="Collegamento ipertestuale" xfId="153"/>
    <cellStyle name="Collegamento ipertestuale visitato" xfId="154"/>
    <cellStyle name="Collegamento ipertestuale" xfId="155"/>
    <cellStyle name="Collegamento ipertestuale visitato" xfId="156"/>
    <cellStyle name="Collegamento ipertestuale" xfId="157"/>
    <cellStyle name="Collegamento ipertestuale visitato" xfId="158"/>
    <cellStyle name="Collegamento ipertestuale" xfId="159"/>
    <cellStyle name="Collegamento ipertestuale visitato" xfId="160"/>
    <cellStyle name="Collegamento ipertestuale" xfId="161"/>
    <cellStyle name="Collegamento ipertestuale visitato" xfId="162"/>
    <cellStyle name="Collegamento ipertestuale" xfId="163"/>
    <cellStyle name="Collegamento ipertestuale visitato" xfId="164"/>
    <cellStyle name="Collegamento ipertestuale" xfId="165"/>
    <cellStyle name="Collegamento ipertestuale visitato" xfId="166"/>
    <cellStyle name="Collegamento ipertestuale" xfId="167"/>
    <cellStyle name="Collegamento ipertestuale visitato" xfId="168"/>
    <cellStyle name="Collegamento ipertestuale" xfId="169"/>
    <cellStyle name="Collegamento ipertestuale visitato" xfId="170"/>
    <cellStyle name="Collegamento ipertestuale" xfId="171"/>
    <cellStyle name="Collegamento ipertestuale visitato" xfId="172"/>
    <cellStyle name="Collegamento ipertestuale" xfId="173"/>
    <cellStyle name="Collegamento ipertestuale visitato" xfId="174"/>
    <cellStyle name="Collegamento ipertestuale" xfId="175"/>
    <cellStyle name="Collegamento ipertestuale visitato" xfId="176"/>
    <cellStyle name="Collegamento ipertestuale" xfId="177"/>
    <cellStyle name="Collegamento ipertestuale visitato" xfId="178"/>
    <cellStyle name="Collegamento ipertestuale" xfId="179"/>
    <cellStyle name="Collegamento ipertestuale visitato" xfId="180"/>
    <cellStyle name="Collegamento ipertestuale" xfId="181"/>
    <cellStyle name="Collegamento ipertestuale visitato" xfId="182"/>
    <cellStyle name="Collegamento ipertestuale" xfId="183"/>
    <cellStyle name="Collegamento ipertestuale visitato" xfId="184"/>
    <cellStyle name="Collegamento ipertestuale" xfId="185"/>
    <cellStyle name="Collegamento ipertestuale visitato" xfId="186"/>
    <cellStyle name="Collegamento ipertestuale" xfId="187"/>
    <cellStyle name="Collegamento ipertestuale visitato" xfId="188"/>
    <cellStyle name="Collegamento ipertestuale" xfId="189"/>
    <cellStyle name="Collegamento ipertestuale visitato" xfId="190"/>
    <cellStyle name="Collegamento ipertestuale" xfId="191"/>
    <cellStyle name="Collegamento ipertestuale visitato" xfId="192"/>
    <cellStyle name="Collegamento ipertestuale" xfId="193"/>
    <cellStyle name="Collegamento ipertestuale visitato" xfId="194"/>
    <cellStyle name="Collegamento ipertestuale" xfId="195"/>
    <cellStyle name="Collegamento ipertestuale visitato" xfId="196"/>
    <cellStyle name="Collegamento ipertestuale" xfId="197"/>
    <cellStyle name="Collegamento ipertestuale visitato" xfId="198"/>
    <cellStyle name="Collegamento ipertestuale" xfId="199"/>
    <cellStyle name="Collegamento ipertestuale visitato" xfId="200"/>
    <cellStyle name="Collegamento ipertestuale" xfId="201"/>
    <cellStyle name="Collegamento ipertestuale visitato" xfId="202"/>
    <cellStyle name="Collegamento ipertestuale" xfId="203"/>
    <cellStyle name="Collegamento ipertestuale visitato" xfId="204"/>
    <cellStyle name="Collegamento ipertestuale" xfId="205"/>
    <cellStyle name="Collegamento ipertestuale visitato" xfId="206"/>
    <cellStyle name="Collegamento ipertestuale" xfId="207"/>
    <cellStyle name="Collegamento ipertestuale visitato" xfId="208"/>
    <cellStyle name="Collegamento ipertestuale" xfId="209"/>
    <cellStyle name="Collegamento ipertestuale visitato" xfId="210"/>
    <cellStyle name="Collegamento ipertestuale" xfId="211"/>
    <cellStyle name="Collegamento ipertestuale visitato" xfId="212"/>
    <cellStyle name="Collegamento ipertestuale" xfId="213"/>
    <cellStyle name="Collegamento ipertestuale visitato" xfId="214"/>
    <cellStyle name="Collegamento ipertestuale" xfId="215"/>
    <cellStyle name="Collegamento ipertestuale visitato" xfId="216"/>
    <cellStyle name="Collegamento ipertestuale" xfId="217"/>
    <cellStyle name="Collegamento ipertestuale visitato" xfId="218"/>
    <cellStyle name="Collegamento ipertestuale" xfId="219"/>
    <cellStyle name="Collegamento ipertestuale visitato" xfId="220"/>
    <cellStyle name="Collegamento ipertestuale" xfId="221"/>
    <cellStyle name="Collegamento ipertestuale visitato" xfId="222"/>
    <cellStyle name="Collegamento ipertestuale" xfId="223"/>
    <cellStyle name="Collegamento ipertestuale visitato" xfId="224"/>
    <cellStyle name="Collegamento ipertestuale" xfId="225"/>
    <cellStyle name="Collegamento ipertestuale visitato" xfId="226"/>
    <cellStyle name="Collegamento ipertestuale" xfId="227"/>
    <cellStyle name="Collegamento ipertestuale visitato" xfId="228"/>
    <cellStyle name="Collegamento ipertestuale" xfId="229"/>
    <cellStyle name="Collegamento ipertestuale visitato" xfId="230"/>
    <cellStyle name="Collegamento ipertestuale" xfId="231"/>
    <cellStyle name="Collegamento ipertestuale visitato" xfId="232"/>
    <cellStyle name="Collegamento ipertestuale" xfId="233"/>
    <cellStyle name="Collegamento ipertestuale visitato" xfId="234"/>
    <cellStyle name="Collegamento ipertestuale" xfId="235"/>
    <cellStyle name="Collegamento ipertestuale visitato" xfId="236"/>
    <cellStyle name="Collegamento ipertestuale" xfId="237"/>
    <cellStyle name="Collegamento ipertestuale visitato" xfId="238"/>
    <cellStyle name="Collegamento ipertestuale" xfId="239"/>
    <cellStyle name="Collegamento ipertestuale visitato" xfId="240"/>
    <cellStyle name="Collegamento ipertestuale" xfId="241"/>
    <cellStyle name="Collegamento ipertestuale visitato" xfId="242"/>
    <cellStyle name="Collegamento ipertestuale" xfId="243"/>
    <cellStyle name="Collegamento ipertestuale visitato" xfId="244"/>
    <cellStyle name="Collegamento ipertestuale" xfId="245"/>
    <cellStyle name="Collegamento ipertestuale visitato" xfId="246"/>
    <cellStyle name="Collegamento ipertestuale" xfId="247"/>
    <cellStyle name="Collegamento ipertestuale visitato" xfId="248"/>
    <cellStyle name="Collegamento ipertestuale" xfId="249"/>
    <cellStyle name="Collegamento ipertestuale visitato" xfId="250"/>
    <cellStyle name="Collegamento ipertestuale" xfId="251"/>
    <cellStyle name="Collegamento ipertestuale visitato" xfId="252"/>
    <cellStyle name="Collegamento ipertestuale" xfId="253"/>
    <cellStyle name="Collegamento ipertestuale visitato" xfId="254"/>
    <cellStyle name="Collegamento ipertestuale" xfId="255"/>
    <cellStyle name="Collegamento ipertestuale visitato" xfId="256"/>
    <cellStyle name="Collegamento ipertestuale" xfId="257"/>
    <cellStyle name="Collegamento ipertestuale visitato" xfId="258"/>
    <cellStyle name="Collegamento ipertestuale" xfId="259"/>
    <cellStyle name="Collegamento ipertestuale visitato" xfId="260"/>
    <cellStyle name="Collegamento ipertestuale" xfId="261"/>
    <cellStyle name="Collegamento ipertestuale visitato" xfId="262"/>
    <cellStyle name="Collegamento ipertestuale" xfId="263"/>
    <cellStyle name="Collegamento ipertestuale visitato" xfId="264"/>
    <cellStyle name="Collegamento ipertestuale" xfId="265"/>
    <cellStyle name="Collegamento ipertestuale visitato" xfId="266"/>
    <cellStyle name="Collegamento ipertestuale" xfId="267"/>
    <cellStyle name="Collegamento ipertestuale visitato" xfId="268"/>
    <cellStyle name="Collegamento ipertestuale" xfId="269"/>
    <cellStyle name="Collegamento ipertestuale visitato" xfId="270"/>
    <cellStyle name="Collegamento ipertestuale" xfId="271"/>
    <cellStyle name="Collegamento ipertestuale visitato" xfId="272"/>
    <cellStyle name="Collegamento ipertestuale" xfId="273"/>
    <cellStyle name="Collegamento ipertestuale visitato" xfId="274"/>
    <cellStyle name="Collegamento ipertestuale" xfId="275"/>
    <cellStyle name="Collegamento ipertestuale visitato" xfId="276"/>
    <cellStyle name="Collegamento ipertestuale" xfId="277"/>
    <cellStyle name="Collegamento ipertestuale visitato" xfId="278"/>
    <cellStyle name="Collegamento ipertestuale" xfId="279"/>
    <cellStyle name="Collegamento ipertestuale visitato" xfId="280"/>
    <cellStyle name="Collegamento ipertestuale" xfId="281"/>
    <cellStyle name="Collegamento ipertestuale visitato" xfId="282"/>
    <cellStyle name="Collegamento ipertestuale" xfId="283"/>
    <cellStyle name="Collegamento ipertestuale visitato" xfId="284"/>
    <cellStyle name="Collegamento ipertestuale" xfId="285"/>
    <cellStyle name="Collegamento ipertestuale visitato" xfId="286"/>
    <cellStyle name="Collegamento ipertestuale" xfId="287"/>
    <cellStyle name="Collegamento ipertestuale visitato" xfId="288"/>
    <cellStyle name="Collegamento ipertestuale" xfId="289"/>
    <cellStyle name="Collegamento ipertestuale visitato" xfId="290"/>
    <cellStyle name="Collegamento ipertestuale" xfId="291"/>
    <cellStyle name="Collegamento ipertestuale visitato" xfId="292"/>
    <cellStyle name="Collegamento ipertestuale" xfId="293"/>
    <cellStyle name="Collegamento ipertestuale visitato" xfId="294"/>
    <cellStyle name="Collegamento ipertestuale" xfId="295"/>
    <cellStyle name="Collegamento ipertestuale visitato" xfId="296"/>
    <cellStyle name="Collegamento ipertestuale" xfId="297"/>
    <cellStyle name="Collegamento ipertestuale visitato" xfId="298"/>
    <cellStyle name="Collegamento ipertestuale" xfId="299"/>
    <cellStyle name="Collegamento ipertestuale visitato" xfId="300"/>
    <cellStyle name="Collegamento ipertestuale" xfId="301"/>
    <cellStyle name="Collegamento ipertestuale visitato" xfId="302"/>
    <cellStyle name="Collegamento ipertestuale" xfId="303"/>
    <cellStyle name="Collegamento ipertestuale visitato" xfId="304"/>
    <cellStyle name="Collegamento ipertestuale" xfId="305"/>
    <cellStyle name="Collegamento ipertestuale visitato" xfId="306"/>
    <cellStyle name="Collegamento ipertestuale" xfId="307"/>
    <cellStyle name="Collegamento ipertestuale visitato" xfId="308"/>
    <cellStyle name="Collegamento ipertestuale" xfId="309"/>
    <cellStyle name="Collegamento ipertestuale visitato" xfId="310"/>
    <cellStyle name="Collegamento ipertestuale" xfId="311"/>
    <cellStyle name="Collegamento ipertestuale visitato" xfId="312"/>
    <cellStyle name="Collegamento ipertestuale" xfId="313"/>
    <cellStyle name="Collegamento ipertestuale visitato" xfId="314"/>
    <cellStyle name="Collegamento ipertestuale" xfId="315"/>
    <cellStyle name="Collegamento ipertestuale visitato" xfId="316"/>
    <cellStyle name="Collegamento ipertestuale" xfId="317"/>
    <cellStyle name="Collegamento ipertestuale visitato" xfId="318"/>
    <cellStyle name="Collegamento ipertestuale" xfId="319"/>
    <cellStyle name="Collegamento ipertestuale visitato" xfId="320"/>
    <cellStyle name="Collegamento ipertestuale" xfId="321"/>
    <cellStyle name="Collegamento ipertestuale visitato" xfId="322"/>
    <cellStyle name="Collegamento ipertestuale" xfId="323"/>
    <cellStyle name="Collegamento ipertestuale visitato" xfId="324"/>
    <cellStyle name="Collegamento ipertestuale" xfId="325"/>
    <cellStyle name="Collegamento ipertestuale visitato" xfId="326"/>
    <cellStyle name="Collegamento ipertestuale" xfId="327"/>
    <cellStyle name="Collegamento ipertestuale visitato" xfId="328"/>
    <cellStyle name="Collegamento ipertestuale" xfId="329"/>
    <cellStyle name="Collegamento ipertestuale visitato" xfId="330"/>
    <cellStyle name="Collegamento ipertestuale" xfId="331"/>
    <cellStyle name="Collegamento ipertestuale visitato" xfId="332"/>
    <cellStyle name="Collegamento ipertestuale" xfId="333"/>
    <cellStyle name="Collegamento ipertestuale visitato" xfId="334"/>
    <cellStyle name="Collegamento ipertestuale" xfId="335"/>
    <cellStyle name="Collegamento ipertestuale visitato" xfId="336"/>
    <cellStyle name="Collegamento ipertestuale" xfId="337"/>
    <cellStyle name="Collegamento ipertestuale visitato" xfId="338"/>
    <cellStyle name="Collegamento ipertestuale" xfId="339"/>
    <cellStyle name="Collegamento ipertestuale visitato" xfId="340"/>
    <cellStyle name="Collegamento ipertestuale" xfId="341"/>
    <cellStyle name="Collegamento ipertestuale visitato" xfId="342"/>
    <cellStyle name="Collegamento ipertestuale" xfId="343"/>
    <cellStyle name="Collegamento ipertestuale visitato" xfId="344"/>
    <cellStyle name="Collegamento ipertestuale" xfId="345"/>
    <cellStyle name="Collegamento ipertestuale visitato" xfId="346"/>
    <cellStyle name="Collegamento ipertestuale" xfId="347"/>
    <cellStyle name="Collegamento ipertestuale visitato" xfId="348"/>
    <cellStyle name="Collegamento ipertestuale" xfId="349"/>
    <cellStyle name="Collegamento ipertestuale visitato" xfId="350"/>
    <cellStyle name="Collegamento ipertestuale" xfId="351"/>
    <cellStyle name="Collegamento ipertestuale visitato" xfId="352"/>
    <cellStyle name="Collegamento ipertestuale" xfId="353"/>
    <cellStyle name="Collegamento ipertestuale visitato" xfId="354"/>
    <cellStyle name="Collegamento ipertestuale" xfId="355"/>
    <cellStyle name="Collegamento ipertestuale visitato" xfId="356"/>
    <cellStyle name="Collegamento ipertestuale" xfId="357"/>
    <cellStyle name="Collegamento ipertestuale visitato" xfId="358"/>
    <cellStyle name="Collegamento ipertestuale" xfId="359"/>
    <cellStyle name="Collegamento ipertestuale visitato" xfId="360"/>
    <cellStyle name="Collegamento ipertestuale" xfId="361"/>
    <cellStyle name="Collegamento ipertestuale visitato" xfId="362"/>
    <cellStyle name="Collegamento ipertestuale" xfId="363"/>
    <cellStyle name="Collegamento ipertestuale visitato" xfId="364"/>
    <cellStyle name="Collegamento ipertestuale" xfId="365"/>
    <cellStyle name="Collegamento ipertestuale visitato" xfId="366"/>
    <cellStyle name="Collegamento ipertestuale" xfId="367"/>
    <cellStyle name="Collegamento ipertestuale visitato" xfId="368"/>
    <cellStyle name="Collegamento ipertestuale" xfId="369"/>
    <cellStyle name="Collegamento ipertestuale visitato" xfId="370"/>
    <cellStyle name="Collegamento ipertestuale" xfId="371"/>
    <cellStyle name="Collegamento ipertestuale visitato" xfId="372"/>
    <cellStyle name="Collegamento ipertestuale" xfId="373"/>
    <cellStyle name="Collegamento ipertestuale visitato" xfId="374"/>
    <cellStyle name="Collegamento ipertestuale" xfId="375"/>
    <cellStyle name="Collegamento ipertestuale visitato" xfId="376"/>
    <cellStyle name="Collegamento ipertestuale" xfId="377"/>
    <cellStyle name="Collegamento ipertestuale visitato" xfId="378"/>
    <cellStyle name="Collegamento ipertestuale" xfId="379"/>
    <cellStyle name="Collegamento ipertestuale visitato" xfId="380"/>
    <cellStyle name="Collegamento ipertestuale" xfId="381"/>
    <cellStyle name="Collegamento ipertestuale visitato" xfId="382"/>
    <cellStyle name="Collegamento ipertestuale" xfId="383"/>
    <cellStyle name="Collegamento ipertestuale visitato" xfId="384"/>
    <cellStyle name="Collegamento ipertestuale" xfId="385"/>
    <cellStyle name="Collegamento ipertestuale visitato" xfId="386"/>
    <cellStyle name="Collegamento ipertestuale" xfId="387"/>
    <cellStyle name="Collegamento ipertestuale visitato" xfId="388"/>
    <cellStyle name="Collegamento ipertestuale" xfId="389"/>
    <cellStyle name="Collegamento ipertestuale visitato" xfId="390"/>
    <cellStyle name="Collegamento ipertestuale" xfId="391"/>
    <cellStyle name="Collegamento ipertestuale visitato" xfId="392"/>
    <cellStyle name="Collegamento ipertestuale" xfId="393"/>
    <cellStyle name="Collegamento ipertestuale visitato" xfId="394"/>
    <cellStyle name="Collegamento ipertestuale" xfId="395"/>
    <cellStyle name="Collegamento ipertestuale visitato" xfId="396"/>
    <cellStyle name="Collegamento ipertestuale" xfId="397"/>
    <cellStyle name="Collegamento ipertestuale visitato" xfId="398"/>
    <cellStyle name="Collegamento ipertestuale" xfId="399"/>
    <cellStyle name="Collegamento ipertestuale visitato" xfId="400"/>
    <cellStyle name="Collegamento ipertestuale" xfId="401"/>
    <cellStyle name="Collegamento ipertestuale visitato" xfId="402"/>
    <cellStyle name="Collegamento ipertestuale" xfId="403"/>
    <cellStyle name="Collegamento ipertestuale visitato" xfId="404"/>
    <cellStyle name="Collegamento ipertestuale" xfId="405"/>
    <cellStyle name="Collegamento ipertestuale visitato" xfId="406"/>
    <cellStyle name="Collegamento ipertestuale" xfId="407"/>
    <cellStyle name="Collegamento ipertestuale visitato" xfId="408"/>
    <cellStyle name="Collegamento ipertestuale" xfId="409"/>
    <cellStyle name="Collegamento ipertestuale visitato" xfId="410"/>
    <cellStyle name="Collegamento ipertestuale" xfId="411"/>
    <cellStyle name="Collegamento ipertestuale visitato" xfId="412"/>
    <cellStyle name="Collegamento ipertestuale" xfId="413"/>
    <cellStyle name="Collegamento ipertestuale visitato" xfId="414"/>
    <cellStyle name="Collegamento ipertestuale" xfId="415"/>
    <cellStyle name="Collegamento ipertestuale visitato" xfId="416"/>
    <cellStyle name="Collegamento ipertestuale" xfId="417"/>
    <cellStyle name="Collegamento ipertestuale visitato" xfId="418"/>
    <cellStyle name="Collegamento ipertestuale" xfId="419"/>
    <cellStyle name="Collegamento ipertestuale visitato" xfId="420"/>
    <cellStyle name="Collegamento ipertestuale" xfId="421"/>
    <cellStyle name="Collegamento ipertestuale visitato" xfId="422"/>
    <cellStyle name="Collegamento ipertestuale" xfId="423"/>
    <cellStyle name="Collegamento ipertestuale visitato" xfId="424"/>
    <cellStyle name="Collegamento ipertestuale" xfId="425"/>
    <cellStyle name="Collegamento ipertestuale visitato" xfId="426"/>
    <cellStyle name="Collegamento ipertestuale" xfId="427"/>
    <cellStyle name="Collegamento ipertestuale visitato" xfId="428"/>
    <cellStyle name="Collegamento ipertestuale" xfId="429"/>
    <cellStyle name="Collegamento ipertestuale visitato" xfId="430"/>
    <cellStyle name="Collegamento ipertestuale" xfId="431"/>
    <cellStyle name="Collegamento ipertestuale visitato" xfId="432"/>
    <cellStyle name="Collegamento ipertestuale" xfId="433"/>
    <cellStyle name="Collegamento ipertestuale visitato" xfId="434"/>
    <cellStyle name="Collegamento ipertestuale" xfId="435"/>
    <cellStyle name="Collegamento ipertestuale visitato" xfId="436"/>
    <cellStyle name="Collegamento ipertestuale" xfId="437"/>
    <cellStyle name="Collegamento ipertestuale visitato" xfId="438"/>
    <cellStyle name="Collegamento ipertestuale" xfId="439"/>
    <cellStyle name="Collegamento ipertestuale visitato" xfId="440"/>
    <cellStyle name="Collegamento ipertestuale" xfId="441"/>
    <cellStyle name="Collegamento ipertestuale visitato" xfId="442"/>
    <cellStyle name="Collegamento ipertestuale" xfId="443"/>
    <cellStyle name="Collegamento ipertestuale visitato" xfId="444"/>
    <cellStyle name="Collegamento ipertestuale" xfId="445"/>
    <cellStyle name="Collegamento ipertestuale visitato" xfId="446"/>
    <cellStyle name="Collegamento ipertestuale" xfId="447"/>
    <cellStyle name="Collegamento ipertestuale visitato" xfId="448"/>
    <cellStyle name="Collegamento ipertestuale" xfId="449"/>
    <cellStyle name="Collegamento ipertestuale visitato" xfId="450"/>
    <cellStyle name="Collegamento ipertestuale" xfId="451"/>
    <cellStyle name="Collegamento ipertestuale visitato" xfId="452"/>
    <cellStyle name="Collegamento ipertestuale" xfId="453"/>
    <cellStyle name="Collegamento ipertestuale visitato" xfId="454"/>
    <cellStyle name="Collegamento ipertestuale" xfId="455"/>
    <cellStyle name="Collegamento ipertestuale visitato" xfId="456"/>
    <cellStyle name="Collegamento ipertestuale" xfId="457"/>
    <cellStyle name="Collegamento ipertestuale visitato" xfId="458"/>
    <cellStyle name="Collegamento ipertestuale" xfId="459"/>
    <cellStyle name="Collegamento ipertestuale visitato" xfId="460"/>
    <cellStyle name="Collegamento ipertestuale" xfId="461"/>
    <cellStyle name="Collegamento ipertestuale visitato" xfId="462"/>
    <cellStyle name="Collegamento ipertestuale" xfId="463"/>
    <cellStyle name="Collegamento ipertestuale visitato" xfId="464"/>
    <cellStyle name="Collegamento ipertestuale" xfId="465"/>
    <cellStyle name="Collegamento ipertestuale visitato" xfId="466"/>
    <cellStyle name="Collegamento ipertestuale" xfId="467"/>
    <cellStyle name="Collegamento ipertestuale visitato" xfId="468"/>
    <cellStyle name="Collegamento ipertestuale" xfId="469"/>
    <cellStyle name="Collegamento ipertestuale visitato" xfId="470"/>
    <cellStyle name="Collegamento ipertestuale" xfId="471"/>
    <cellStyle name="Collegamento ipertestuale visitato" xfId="472"/>
    <cellStyle name="Collegamento ipertestuale" xfId="473"/>
    <cellStyle name="Collegamento ipertestuale visitato" xfId="474"/>
    <cellStyle name="Collegamento ipertestuale" xfId="475"/>
    <cellStyle name="Collegamento ipertestuale visitato" xfId="476"/>
    <cellStyle name="Collegamento ipertestuale" xfId="477"/>
    <cellStyle name="Collegamento ipertestuale visitato" xfId="478"/>
    <cellStyle name="Collegamento ipertestuale" xfId="479"/>
    <cellStyle name="Collegamento ipertestuale visitato" xfId="480"/>
    <cellStyle name="Collegamento ipertestuale" xfId="481"/>
    <cellStyle name="Collegamento ipertestuale visitato" xfId="482"/>
    <cellStyle name="Collegamento ipertestuale" xfId="483"/>
    <cellStyle name="Collegamento ipertestuale visitato" xfId="484"/>
    <cellStyle name="Collegamento ipertestuale" xfId="485"/>
    <cellStyle name="Collegamento ipertestuale visitato" xfId="486"/>
    <cellStyle name="Collegamento ipertestuale" xfId="487"/>
    <cellStyle name="Collegamento ipertestuale visitato" xfId="488"/>
    <cellStyle name="Collegamento ipertestuale" xfId="489"/>
    <cellStyle name="Collegamento ipertestuale visitato" xfId="490"/>
    <cellStyle name="Collegamento ipertestuale" xfId="491"/>
    <cellStyle name="Collegamento ipertestuale visitato" xfId="492"/>
    <cellStyle name="Collegamento ipertestuale" xfId="493"/>
    <cellStyle name="Collegamento ipertestuale visitato" xfId="494"/>
    <cellStyle name="Collegamento ipertestuale" xfId="495"/>
    <cellStyle name="Collegamento ipertestuale visitato" xfId="496"/>
    <cellStyle name="Collegamento ipertestuale" xfId="497"/>
    <cellStyle name="Collegamento ipertestuale visitato" xfId="498"/>
    <cellStyle name="Collegamento ipertestuale" xfId="499"/>
    <cellStyle name="Collegamento ipertestuale visitato" xfId="500"/>
    <cellStyle name="Collegamento ipertestuale" xfId="501"/>
    <cellStyle name="Collegamento ipertestuale visitato" xfId="502"/>
    <cellStyle name="Collegamento ipertestuale" xfId="503"/>
    <cellStyle name="Collegamento ipertestuale visitato" xfId="504"/>
    <cellStyle name="Collegamento ipertestuale" xfId="505"/>
    <cellStyle name="Collegamento ipertestuale visitato" xfId="506"/>
    <cellStyle name="Collegamento ipertestuale" xfId="507"/>
    <cellStyle name="Collegamento ipertestuale visitato" xfId="508"/>
    <cellStyle name="Collegamento ipertestuale" xfId="509"/>
    <cellStyle name="Collegamento ipertestuale visitato" xfId="510"/>
    <cellStyle name="Collegamento ipertestuale" xfId="511"/>
    <cellStyle name="Collegamento ipertestuale visitato" xfId="512"/>
    <cellStyle name="Collegamento ipertestuale" xfId="513"/>
    <cellStyle name="Collegamento ipertestuale visitato" xfId="514"/>
    <cellStyle name="Collegamento ipertestuale" xfId="515"/>
    <cellStyle name="Collegamento ipertestuale visitato" xfId="516"/>
    <cellStyle name="Collegamento ipertestuale" xfId="517"/>
    <cellStyle name="Collegamento ipertestuale visitato" xfId="518"/>
    <cellStyle name="Collegamento ipertestuale" xfId="519"/>
    <cellStyle name="Collegamento ipertestuale visitato" xfId="520"/>
    <cellStyle name="Collegamento ipertestuale" xfId="521"/>
    <cellStyle name="Collegamento ipertestuale visitato" xfId="522"/>
    <cellStyle name="Collegamento ipertestuale" xfId="523"/>
    <cellStyle name="Collegamento ipertestuale visitato" xfId="524"/>
    <cellStyle name="Collegamento ipertestuale" xfId="525"/>
    <cellStyle name="Collegamento ipertestuale visitato" xfId="526"/>
    <cellStyle name="Collegamento ipertestuale" xfId="527"/>
    <cellStyle name="Collegamento ipertestuale visitato" xfId="528"/>
    <cellStyle name="Collegamento ipertestuale" xfId="529"/>
    <cellStyle name="Collegamento ipertestuale visitato" xfId="530"/>
    <cellStyle name="Collegamento ipertestuale" xfId="531"/>
    <cellStyle name="Collegamento ipertestuale visitato" xfId="532"/>
    <cellStyle name="Collegamento ipertestuale" xfId="533"/>
    <cellStyle name="Collegamento ipertestuale visitato" xfId="534"/>
    <cellStyle name="Collegamento ipertestuale" xfId="535"/>
    <cellStyle name="Collegamento ipertestuale visitato" xfId="536"/>
    <cellStyle name="Collegamento ipertestuale" xfId="537"/>
    <cellStyle name="Collegamento ipertestuale visitato" xfId="538"/>
    <cellStyle name="Collegamento ipertestuale" xfId="539"/>
    <cellStyle name="Collegamento ipertestuale visitato" xfId="540"/>
    <cellStyle name="Collegamento ipertestuale" xfId="541"/>
    <cellStyle name="Collegamento ipertestuale visitato" xfId="542"/>
    <cellStyle name="Collegamento ipertestuale" xfId="543"/>
    <cellStyle name="Collegamento ipertestuale visitato" xfId="544"/>
    <cellStyle name="Collegamento ipertestuale" xfId="545"/>
    <cellStyle name="Collegamento ipertestuale visitato" xfId="546"/>
    <cellStyle name="Collegamento ipertestuale" xfId="547"/>
    <cellStyle name="Collegamento ipertestuale visitato" xfId="548"/>
    <cellStyle name="Collegamento ipertestuale" xfId="549"/>
    <cellStyle name="Collegamento ipertestuale visitato" xfId="550"/>
    <cellStyle name="Collegamento ipertestuale" xfId="551"/>
    <cellStyle name="Collegamento ipertestuale visitato" xfId="552"/>
    <cellStyle name="Collegamento ipertestuale" xfId="553"/>
    <cellStyle name="Collegamento ipertestuale visitato" xfId="554"/>
    <cellStyle name="Collegamento ipertestuale" xfId="555"/>
    <cellStyle name="Collegamento ipertestuale visitato" xfId="556"/>
    <cellStyle name="Collegamento ipertestuale" xfId="557"/>
    <cellStyle name="Collegamento ipertestuale visitato" xfId="558"/>
    <cellStyle name="Collegamento ipertestuale" xfId="559"/>
    <cellStyle name="Collegamento ipertestuale visitato" xfId="560"/>
    <cellStyle name="Collegamento ipertestuale" xfId="561"/>
    <cellStyle name="Collegamento ipertestuale visitato" xfId="562"/>
    <cellStyle name="Collegamento ipertestuale" xfId="563"/>
    <cellStyle name="Collegamento ipertestuale visitato" xfId="564"/>
    <cellStyle name="Collegamento ipertestuale" xfId="565"/>
    <cellStyle name="Collegamento ipertestuale visitato" xfId="566"/>
    <cellStyle name="Collegamento ipertestuale" xfId="567"/>
    <cellStyle name="Collegamento ipertestuale visitato" xfId="568"/>
    <cellStyle name="Collegamento ipertestuale" xfId="569"/>
    <cellStyle name="Collegamento ipertestuale visitato" xfId="570"/>
    <cellStyle name="Collegamento ipertestuale" xfId="571"/>
    <cellStyle name="Collegamento ipertestuale visitato" xfId="572"/>
    <cellStyle name="Collegamento ipertestuale" xfId="573"/>
    <cellStyle name="Collegamento ipertestuale visitato" xfId="574"/>
    <cellStyle name="Collegamento ipertestuale" xfId="575"/>
    <cellStyle name="Collegamento ipertestuale visitato" xfId="576"/>
    <cellStyle name="Collegamento ipertestuale" xfId="577"/>
    <cellStyle name="Collegamento ipertestuale visitato" xfId="578"/>
    <cellStyle name="Collegamento ipertestuale" xfId="579"/>
    <cellStyle name="Collegamento ipertestuale visitato" xfId="580"/>
    <cellStyle name="Collegamento ipertestuale" xfId="581"/>
    <cellStyle name="Collegamento ipertestuale visitato" xfId="582"/>
    <cellStyle name="Collegamento ipertestuale" xfId="583"/>
    <cellStyle name="Collegamento ipertestuale visitato" xfId="584"/>
    <cellStyle name="Collegamento ipertestuale" xfId="585"/>
    <cellStyle name="Collegamento ipertestuale visitato" xfId="586"/>
    <cellStyle name="Collegamento ipertestuale" xfId="587"/>
    <cellStyle name="Collegamento ipertestuale visitato" xfId="588"/>
    <cellStyle name="Collegamento ipertestuale" xfId="589"/>
    <cellStyle name="Collegamento ipertestuale visitato" xfId="590"/>
    <cellStyle name="Collegamento ipertestuale" xfId="591"/>
    <cellStyle name="Collegamento ipertestuale visitato" xfId="592"/>
    <cellStyle name="Collegamento ipertestuale" xfId="593"/>
    <cellStyle name="Collegamento ipertestuale visitato" xfId="594"/>
    <cellStyle name="Collegamento ipertestuale" xfId="595"/>
    <cellStyle name="Collegamento ipertestuale visitato" xfId="596"/>
    <cellStyle name="Collegamento ipertestuale" xfId="597"/>
    <cellStyle name="Collegamento ipertestuale visitato" xfId="598"/>
    <cellStyle name="Collegamento ipertestuale" xfId="599"/>
    <cellStyle name="Collegamento ipertestuale visitato" xfId="600"/>
    <cellStyle name="Collegamento ipertestuale" xfId="601"/>
    <cellStyle name="Collegamento ipertestuale visitato" xfId="602"/>
    <cellStyle name="Collegamento ipertestuale" xfId="603"/>
    <cellStyle name="Collegamento ipertestuale visitato" xfId="604"/>
    <cellStyle name="Collegamento ipertestuale" xfId="605"/>
    <cellStyle name="Collegamento ipertestuale visitato" xfId="606"/>
    <cellStyle name="Collegamento ipertestuale" xfId="607"/>
    <cellStyle name="Collegamento ipertestuale visitato" xfId="608"/>
    <cellStyle name="Collegamento ipertestuale" xfId="609"/>
    <cellStyle name="Collegamento ipertestuale visitato" xfId="610"/>
    <cellStyle name="Collegamento ipertestuale" xfId="611"/>
    <cellStyle name="Collegamento ipertestuale visitato" xfId="612"/>
    <cellStyle name="Collegamento ipertestuale" xfId="613"/>
    <cellStyle name="Collegamento ipertestuale visitato" xfId="614"/>
    <cellStyle name="Collegamento ipertestuale" xfId="615"/>
    <cellStyle name="Collegamento ipertestuale visitato" xfId="616"/>
    <cellStyle name="Collegamento ipertestuale" xfId="617"/>
    <cellStyle name="Collegamento ipertestuale visitato" xfId="618"/>
    <cellStyle name="Collegamento ipertestuale" xfId="619"/>
    <cellStyle name="Collegamento ipertestuale visitato" xfId="620"/>
    <cellStyle name="Collegamento ipertestuale" xfId="621"/>
    <cellStyle name="Collegamento ipertestuale visitato" xfId="622"/>
    <cellStyle name="Normale 10" xfId="6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FF3333"/>
      <rgbColor rgb="00FFF2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5E0B4"/>
      <rgbColor rgb="00FFE699"/>
      <rgbColor rgb="00DCDCDC"/>
      <rgbColor rgb="00E7E6E6"/>
      <rgbColor rgb="00F5F5F5"/>
      <rgbColor rgb="00FBE5D6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DFFC-FD29-4F48-9AED-E14FCF648808}">
  <dimension ref="A1:J224"/>
  <sheetViews>
    <sheetView workbookViewId="0" topLeftCell="A64">
      <selection activeCell="A4" sqref="A2:XFD4"/>
    </sheetView>
  </sheetViews>
  <sheetFormatPr defaultColWidth="9.140625" defaultRowHeight="12.75"/>
  <cols>
    <col min="1" max="1" width="5.00390625" style="19" bestFit="1" customWidth="1"/>
    <col min="2" max="2" width="35.421875" style="19" bestFit="1" customWidth="1"/>
    <col min="3" max="3" width="35.8515625" style="19" bestFit="1" customWidth="1"/>
    <col min="4" max="4" width="22.28125" style="19" bestFit="1" customWidth="1"/>
    <col min="5" max="5" width="8.140625" style="19" bestFit="1" customWidth="1"/>
    <col min="6" max="6" width="29.8515625" style="19" bestFit="1" customWidth="1"/>
    <col min="7" max="8" width="10.57421875" style="19" bestFit="1" customWidth="1"/>
    <col min="9" max="9" width="14.140625" style="19" bestFit="1" customWidth="1"/>
    <col min="10" max="10" width="12.57421875" style="19" bestFit="1" customWidth="1"/>
    <col min="11" max="256" width="9.140625" style="19" customWidth="1"/>
    <col min="257" max="257" width="6.28125" style="19" customWidth="1"/>
    <col min="258" max="259" width="7.8515625" style="19" customWidth="1"/>
    <col min="260" max="260" width="19.57421875" style="19" customWidth="1"/>
    <col min="261" max="261" width="12.8515625" style="19" customWidth="1"/>
    <col min="262" max="262" width="7.8515625" style="19" customWidth="1"/>
    <col min="263" max="264" width="11.8515625" style="19" customWidth="1"/>
    <col min="265" max="265" width="13.8515625" style="19" customWidth="1"/>
    <col min="266" max="266" width="12.421875" style="19" customWidth="1"/>
    <col min="267" max="512" width="9.140625" style="19" customWidth="1"/>
    <col min="513" max="513" width="6.28125" style="19" customWidth="1"/>
    <col min="514" max="515" width="7.8515625" style="19" customWidth="1"/>
    <col min="516" max="516" width="19.57421875" style="19" customWidth="1"/>
    <col min="517" max="517" width="12.8515625" style="19" customWidth="1"/>
    <col min="518" max="518" width="7.8515625" style="19" customWidth="1"/>
    <col min="519" max="520" width="11.8515625" style="19" customWidth="1"/>
    <col min="521" max="521" width="13.8515625" style="19" customWidth="1"/>
    <col min="522" max="522" width="12.421875" style="19" customWidth="1"/>
    <col min="523" max="768" width="9.140625" style="19" customWidth="1"/>
    <col min="769" max="769" width="6.28125" style="19" customWidth="1"/>
    <col min="770" max="771" width="7.8515625" style="19" customWidth="1"/>
    <col min="772" max="772" width="19.57421875" style="19" customWidth="1"/>
    <col min="773" max="773" width="12.8515625" style="19" customWidth="1"/>
    <col min="774" max="774" width="7.8515625" style="19" customWidth="1"/>
    <col min="775" max="776" width="11.8515625" style="19" customWidth="1"/>
    <col min="777" max="777" width="13.8515625" style="19" customWidth="1"/>
    <col min="778" max="778" width="12.421875" style="19" customWidth="1"/>
    <col min="779" max="1024" width="9.140625" style="19" customWidth="1"/>
    <col min="1025" max="1025" width="6.28125" style="19" customWidth="1"/>
    <col min="1026" max="1027" width="7.8515625" style="19" customWidth="1"/>
    <col min="1028" max="1028" width="19.57421875" style="19" customWidth="1"/>
    <col min="1029" max="1029" width="12.8515625" style="19" customWidth="1"/>
    <col min="1030" max="1030" width="7.8515625" style="19" customWidth="1"/>
    <col min="1031" max="1032" width="11.8515625" style="19" customWidth="1"/>
    <col min="1033" max="1033" width="13.8515625" style="19" customWidth="1"/>
    <col min="1034" max="1034" width="12.421875" style="19" customWidth="1"/>
    <col min="1035" max="1280" width="9.140625" style="19" customWidth="1"/>
    <col min="1281" max="1281" width="6.28125" style="19" customWidth="1"/>
    <col min="1282" max="1283" width="7.8515625" style="19" customWidth="1"/>
    <col min="1284" max="1284" width="19.57421875" style="19" customWidth="1"/>
    <col min="1285" max="1285" width="12.8515625" style="19" customWidth="1"/>
    <col min="1286" max="1286" width="7.8515625" style="19" customWidth="1"/>
    <col min="1287" max="1288" width="11.8515625" style="19" customWidth="1"/>
    <col min="1289" max="1289" width="13.8515625" style="19" customWidth="1"/>
    <col min="1290" max="1290" width="12.421875" style="19" customWidth="1"/>
    <col min="1291" max="1536" width="9.140625" style="19" customWidth="1"/>
    <col min="1537" max="1537" width="6.28125" style="19" customWidth="1"/>
    <col min="1538" max="1539" width="7.8515625" style="19" customWidth="1"/>
    <col min="1540" max="1540" width="19.57421875" style="19" customWidth="1"/>
    <col min="1541" max="1541" width="12.8515625" style="19" customWidth="1"/>
    <col min="1542" max="1542" width="7.8515625" style="19" customWidth="1"/>
    <col min="1543" max="1544" width="11.8515625" style="19" customWidth="1"/>
    <col min="1545" max="1545" width="13.8515625" style="19" customWidth="1"/>
    <col min="1546" max="1546" width="12.421875" style="19" customWidth="1"/>
    <col min="1547" max="1792" width="9.140625" style="19" customWidth="1"/>
    <col min="1793" max="1793" width="6.28125" style="19" customWidth="1"/>
    <col min="1794" max="1795" width="7.8515625" style="19" customWidth="1"/>
    <col min="1796" max="1796" width="19.57421875" style="19" customWidth="1"/>
    <col min="1797" max="1797" width="12.8515625" style="19" customWidth="1"/>
    <col min="1798" max="1798" width="7.8515625" style="19" customWidth="1"/>
    <col min="1799" max="1800" width="11.8515625" style="19" customWidth="1"/>
    <col min="1801" max="1801" width="13.8515625" style="19" customWidth="1"/>
    <col min="1802" max="1802" width="12.421875" style="19" customWidth="1"/>
    <col min="1803" max="2048" width="9.140625" style="19" customWidth="1"/>
    <col min="2049" max="2049" width="6.28125" style="19" customWidth="1"/>
    <col min="2050" max="2051" width="7.8515625" style="19" customWidth="1"/>
    <col min="2052" max="2052" width="19.57421875" style="19" customWidth="1"/>
    <col min="2053" max="2053" width="12.8515625" style="19" customWidth="1"/>
    <col min="2054" max="2054" width="7.8515625" style="19" customWidth="1"/>
    <col min="2055" max="2056" width="11.8515625" style="19" customWidth="1"/>
    <col min="2057" max="2057" width="13.8515625" style="19" customWidth="1"/>
    <col min="2058" max="2058" width="12.421875" style="19" customWidth="1"/>
    <col min="2059" max="2304" width="9.140625" style="19" customWidth="1"/>
    <col min="2305" max="2305" width="6.28125" style="19" customWidth="1"/>
    <col min="2306" max="2307" width="7.8515625" style="19" customWidth="1"/>
    <col min="2308" max="2308" width="19.57421875" style="19" customWidth="1"/>
    <col min="2309" max="2309" width="12.8515625" style="19" customWidth="1"/>
    <col min="2310" max="2310" width="7.8515625" style="19" customWidth="1"/>
    <col min="2311" max="2312" width="11.8515625" style="19" customWidth="1"/>
    <col min="2313" max="2313" width="13.8515625" style="19" customWidth="1"/>
    <col min="2314" max="2314" width="12.421875" style="19" customWidth="1"/>
    <col min="2315" max="2560" width="9.140625" style="19" customWidth="1"/>
    <col min="2561" max="2561" width="6.28125" style="19" customWidth="1"/>
    <col min="2562" max="2563" width="7.8515625" style="19" customWidth="1"/>
    <col min="2564" max="2564" width="19.57421875" style="19" customWidth="1"/>
    <col min="2565" max="2565" width="12.8515625" style="19" customWidth="1"/>
    <col min="2566" max="2566" width="7.8515625" style="19" customWidth="1"/>
    <col min="2567" max="2568" width="11.8515625" style="19" customWidth="1"/>
    <col min="2569" max="2569" width="13.8515625" style="19" customWidth="1"/>
    <col min="2570" max="2570" width="12.421875" style="19" customWidth="1"/>
    <col min="2571" max="2816" width="9.140625" style="19" customWidth="1"/>
    <col min="2817" max="2817" width="6.28125" style="19" customWidth="1"/>
    <col min="2818" max="2819" width="7.8515625" style="19" customWidth="1"/>
    <col min="2820" max="2820" width="19.57421875" style="19" customWidth="1"/>
    <col min="2821" max="2821" width="12.8515625" style="19" customWidth="1"/>
    <col min="2822" max="2822" width="7.8515625" style="19" customWidth="1"/>
    <col min="2823" max="2824" width="11.8515625" style="19" customWidth="1"/>
    <col min="2825" max="2825" width="13.8515625" style="19" customWidth="1"/>
    <col min="2826" max="2826" width="12.421875" style="19" customWidth="1"/>
    <col min="2827" max="3072" width="9.140625" style="19" customWidth="1"/>
    <col min="3073" max="3073" width="6.28125" style="19" customWidth="1"/>
    <col min="3074" max="3075" width="7.8515625" style="19" customWidth="1"/>
    <col min="3076" max="3076" width="19.57421875" style="19" customWidth="1"/>
    <col min="3077" max="3077" width="12.8515625" style="19" customWidth="1"/>
    <col min="3078" max="3078" width="7.8515625" style="19" customWidth="1"/>
    <col min="3079" max="3080" width="11.8515625" style="19" customWidth="1"/>
    <col min="3081" max="3081" width="13.8515625" style="19" customWidth="1"/>
    <col min="3082" max="3082" width="12.421875" style="19" customWidth="1"/>
    <col min="3083" max="3328" width="9.140625" style="19" customWidth="1"/>
    <col min="3329" max="3329" width="6.28125" style="19" customWidth="1"/>
    <col min="3330" max="3331" width="7.8515625" style="19" customWidth="1"/>
    <col min="3332" max="3332" width="19.57421875" style="19" customWidth="1"/>
    <col min="3333" max="3333" width="12.8515625" style="19" customWidth="1"/>
    <col min="3334" max="3334" width="7.8515625" style="19" customWidth="1"/>
    <col min="3335" max="3336" width="11.8515625" style="19" customWidth="1"/>
    <col min="3337" max="3337" width="13.8515625" style="19" customWidth="1"/>
    <col min="3338" max="3338" width="12.421875" style="19" customWidth="1"/>
    <col min="3339" max="3584" width="9.140625" style="19" customWidth="1"/>
    <col min="3585" max="3585" width="6.28125" style="19" customWidth="1"/>
    <col min="3586" max="3587" width="7.8515625" style="19" customWidth="1"/>
    <col min="3588" max="3588" width="19.57421875" style="19" customWidth="1"/>
    <col min="3589" max="3589" width="12.8515625" style="19" customWidth="1"/>
    <col min="3590" max="3590" width="7.8515625" style="19" customWidth="1"/>
    <col min="3591" max="3592" width="11.8515625" style="19" customWidth="1"/>
    <col min="3593" max="3593" width="13.8515625" style="19" customWidth="1"/>
    <col min="3594" max="3594" width="12.421875" style="19" customWidth="1"/>
    <col min="3595" max="3840" width="9.140625" style="19" customWidth="1"/>
    <col min="3841" max="3841" width="6.28125" style="19" customWidth="1"/>
    <col min="3842" max="3843" width="7.8515625" style="19" customWidth="1"/>
    <col min="3844" max="3844" width="19.57421875" style="19" customWidth="1"/>
    <col min="3845" max="3845" width="12.8515625" style="19" customWidth="1"/>
    <col min="3846" max="3846" width="7.8515625" style="19" customWidth="1"/>
    <col min="3847" max="3848" width="11.8515625" style="19" customWidth="1"/>
    <col min="3849" max="3849" width="13.8515625" style="19" customWidth="1"/>
    <col min="3850" max="3850" width="12.421875" style="19" customWidth="1"/>
    <col min="3851" max="4096" width="9.140625" style="19" customWidth="1"/>
    <col min="4097" max="4097" width="6.28125" style="19" customWidth="1"/>
    <col min="4098" max="4099" width="7.8515625" style="19" customWidth="1"/>
    <col min="4100" max="4100" width="19.57421875" style="19" customWidth="1"/>
    <col min="4101" max="4101" width="12.8515625" style="19" customWidth="1"/>
    <col min="4102" max="4102" width="7.8515625" style="19" customWidth="1"/>
    <col min="4103" max="4104" width="11.8515625" style="19" customWidth="1"/>
    <col min="4105" max="4105" width="13.8515625" style="19" customWidth="1"/>
    <col min="4106" max="4106" width="12.421875" style="19" customWidth="1"/>
    <col min="4107" max="4352" width="9.140625" style="19" customWidth="1"/>
    <col min="4353" max="4353" width="6.28125" style="19" customWidth="1"/>
    <col min="4354" max="4355" width="7.8515625" style="19" customWidth="1"/>
    <col min="4356" max="4356" width="19.57421875" style="19" customWidth="1"/>
    <col min="4357" max="4357" width="12.8515625" style="19" customWidth="1"/>
    <col min="4358" max="4358" width="7.8515625" style="19" customWidth="1"/>
    <col min="4359" max="4360" width="11.8515625" style="19" customWidth="1"/>
    <col min="4361" max="4361" width="13.8515625" style="19" customWidth="1"/>
    <col min="4362" max="4362" width="12.421875" style="19" customWidth="1"/>
    <col min="4363" max="4608" width="9.140625" style="19" customWidth="1"/>
    <col min="4609" max="4609" width="6.28125" style="19" customWidth="1"/>
    <col min="4610" max="4611" width="7.8515625" style="19" customWidth="1"/>
    <col min="4612" max="4612" width="19.57421875" style="19" customWidth="1"/>
    <col min="4613" max="4613" width="12.8515625" style="19" customWidth="1"/>
    <col min="4614" max="4614" width="7.8515625" style="19" customWidth="1"/>
    <col min="4615" max="4616" width="11.8515625" style="19" customWidth="1"/>
    <col min="4617" max="4617" width="13.8515625" style="19" customWidth="1"/>
    <col min="4618" max="4618" width="12.421875" style="19" customWidth="1"/>
    <col min="4619" max="4864" width="9.140625" style="19" customWidth="1"/>
    <col min="4865" max="4865" width="6.28125" style="19" customWidth="1"/>
    <col min="4866" max="4867" width="7.8515625" style="19" customWidth="1"/>
    <col min="4868" max="4868" width="19.57421875" style="19" customWidth="1"/>
    <col min="4869" max="4869" width="12.8515625" style="19" customWidth="1"/>
    <col min="4870" max="4870" width="7.8515625" style="19" customWidth="1"/>
    <col min="4871" max="4872" width="11.8515625" style="19" customWidth="1"/>
    <col min="4873" max="4873" width="13.8515625" style="19" customWidth="1"/>
    <col min="4874" max="4874" width="12.421875" style="19" customWidth="1"/>
    <col min="4875" max="5120" width="9.140625" style="19" customWidth="1"/>
    <col min="5121" max="5121" width="6.28125" style="19" customWidth="1"/>
    <col min="5122" max="5123" width="7.8515625" style="19" customWidth="1"/>
    <col min="5124" max="5124" width="19.57421875" style="19" customWidth="1"/>
    <col min="5125" max="5125" width="12.8515625" style="19" customWidth="1"/>
    <col min="5126" max="5126" width="7.8515625" style="19" customWidth="1"/>
    <col min="5127" max="5128" width="11.8515625" style="19" customWidth="1"/>
    <col min="5129" max="5129" width="13.8515625" style="19" customWidth="1"/>
    <col min="5130" max="5130" width="12.421875" style="19" customWidth="1"/>
    <col min="5131" max="5376" width="9.140625" style="19" customWidth="1"/>
    <col min="5377" max="5377" width="6.28125" style="19" customWidth="1"/>
    <col min="5378" max="5379" width="7.8515625" style="19" customWidth="1"/>
    <col min="5380" max="5380" width="19.57421875" style="19" customWidth="1"/>
    <col min="5381" max="5381" width="12.8515625" style="19" customWidth="1"/>
    <col min="5382" max="5382" width="7.8515625" style="19" customWidth="1"/>
    <col min="5383" max="5384" width="11.8515625" style="19" customWidth="1"/>
    <col min="5385" max="5385" width="13.8515625" style="19" customWidth="1"/>
    <col min="5386" max="5386" width="12.421875" style="19" customWidth="1"/>
    <col min="5387" max="5632" width="9.140625" style="19" customWidth="1"/>
    <col min="5633" max="5633" width="6.28125" style="19" customWidth="1"/>
    <col min="5634" max="5635" width="7.8515625" style="19" customWidth="1"/>
    <col min="5636" max="5636" width="19.57421875" style="19" customWidth="1"/>
    <col min="5637" max="5637" width="12.8515625" style="19" customWidth="1"/>
    <col min="5638" max="5638" width="7.8515625" style="19" customWidth="1"/>
    <col min="5639" max="5640" width="11.8515625" style="19" customWidth="1"/>
    <col min="5641" max="5641" width="13.8515625" style="19" customWidth="1"/>
    <col min="5642" max="5642" width="12.421875" style="19" customWidth="1"/>
    <col min="5643" max="5888" width="9.140625" style="19" customWidth="1"/>
    <col min="5889" max="5889" width="6.28125" style="19" customWidth="1"/>
    <col min="5890" max="5891" width="7.8515625" style="19" customWidth="1"/>
    <col min="5892" max="5892" width="19.57421875" style="19" customWidth="1"/>
    <col min="5893" max="5893" width="12.8515625" style="19" customWidth="1"/>
    <col min="5894" max="5894" width="7.8515625" style="19" customWidth="1"/>
    <col min="5895" max="5896" width="11.8515625" style="19" customWidth="1"/>
    <col min="5897" max="5897" width="13.8515625" style="19" customWidth="1"/>
    <col min="5898" max="5898" width="12.421875" style="19" customWidth="1"/>
    <col min="5899" max="6144" width="9.140625" style="19" customWidth="1"/>
    <col min="6145" max="6145" width="6.28125" style="19" customWidth="1"/>
    <col min="6146" max="6147" width="7.8515625" style="19" customWidth="1"/>
    <col min="6148" max="6148" width="19.57421875" style="19" customWidth="1"/>
    <col min="6149" max="6149" width="12.8515625" style="19" customWidth="1"/>
    <col min="6150" max="6150" width="7.8515625" style="19" customWidth="1"/>
    <col min="6151" max="6152" width="11.8515625" style="19" customWidth="1"/>
    <col min="6153" max="6153" width="13.8515625" style="19" customWidth="1"/>
    <col min="6154" max="6154" width="12.421875" style="19" customWidth="1"/>
    <col min="6155" max="6400" width="9.140625" style="19" customWidth="1"/>
    <col min="6401" max="6401" width="6.28125" style="19" customWidth="1"/>
    <col min="6402" max="6403" width="7.8515625" style="19" customWidth="1"/>
    <col min="6404" max="6404" width="19.57421875" style="19" customWidth="1"/>
    <col min="6405" max="6405" width="12.8515625" style="19" customWidth="1"/>
    <col min="6406" max="6406" width="7.8515625" style="19" customWidth="1"/>
    <col min="6407" max="6408" width="11.8515625" style="19" customWidth="1"/>
    <col min="6409" max="6409" width="13.8515625" style="19" customWidth="1"/>
    <col min="6410" max="6410" width="12.421875" style="19" customWidth="1"/>
    <col min="6411" max="6656" width="9.140625" style="19" customWidth="1"/>
    <col min="6657" max="6657" width="6.28125" style="19" customWidth="1"/>
    <col min="6658" max="6659" width="7.8515625" style="19" customWidth="1"/>
    <col min="6660" max="6660" width="19.57421875" style="19" customWidth="1"/>
    <col min="6661" max="6661" width="12.8515625" style="19" customWidth="1"/>
    <col min="6662" max="6662" width="7.8515625" style="19" customWidth="1"/>
    <col min="6663" max="6664" width="11.8515625" style="19" customWidth="1"/>
    <col min="6665" max="6665" width="13.8515625" style="19" customWidth="1"/>
    <col min="6666" max="6666" width="12.421875" style="19" customWidth="1"/>
    <col min="6667" max="6912" width="9.140625" style="19" customWidth="1"/>
    <col min="6913" max="6913" width="6.28125" style="19" customWidth="1"/>
    <col min="6914" max="6915" width="7.8515625" style="19" customWidth="1"/>
    <col min="6916" max="6916" width="19.57421875" style="19" customWidth="1"/>
    <col min="6917" max="6917" width="12.8515625" style="19" customWidth="1"/>
    <col min="6918" max="6918" width="7.8515625" style="19" customWidth="1"/>
    <col min="6919" max="6920" width="11.8515625" style="19" customWidth="1"/>
    <col min="6921" max="6921" width="13.8515625" style="19" customWidth="1"/>
    <col min="6922" max="6922" width="12.421875" style="19" customWidth="1"/>
    <col min="6923" max="7168" width="9.140625" style="19" customWidth="1"/>
    <col min="7169" max="7169" width="6.28125" style="19" customWidth="1"/>
    <col min="7170" max="7171" width="7.8515625" style="19" customWidth="1"/>
    <col min="7172" max="7172" width="19.57421875" style="19" customWidth="1"/>
    <col min="7173" max="7173" width="12.8515625" style="19" customWidth="1"/>
    <col min="7174" max="7174" width="7.8515625" style="19" customWidth="1"/>
    <col min="7175" max="7176" width="11.8515625" style="19" customWidth="1"/>
    <col min="7177" max="7177" width="13.8515625" style="19" customWidth="1"/>
    <col min="7178" max="7178" width="12.421875" style="19" customWidth="1"/>
    <col min="7179" max="7424" width="9.140625" style="19" customWidth="1"/>
    <col min="7425" max="7425" width="6.28125" style="19" customWidth="1"/>
    <col min="7426" max="7427" width="7.8515625" style="19" customWidth="1"/>
    <col min="7428" max="7428" width="19.57421875" style="19" customWidth="1"/>
    <col min="7429" max="7429" width="12.8515625" style="19" customWidth="1"/>
    <col min="7430" max="7430" width="7.8515625" style="19" customWidth="1"/>
    <col min="7431" max="7432" width="11.8515625" style="19" customWidth="1"/>
    <col min="7433" max="7433" width="13.8515625" style="19" customWidth="1"/>
    <col min="7434" max="7434" width="12.421875" style="19" customWidth="1"/>
    <col min="7435" max="7680" width="9.140625" style="19" customWidth="1"/>
    <col min="7681" max="7681" width="6.28125" style="19" customWidth="1"/>
    <col min="7682" max="7683" width="7.8515625" style="19" customWidth="1"/>
    <col min="7684" max="7684" width="19.57421875" style="19" customWidth="1"/>
    <col min="7685" max="7685" width="12.8515625" style="19" customWidth="1"/>
    <col min="7686" max="7686" width="7.8515625" style="19" customWidth="1"/>
    <col min="7687" max="7688" width="11.8515625" style="19" customWidth="1"/>
    <col min="7689" max="7689" width="13.8515625" style="19" customWidth="1"/>
    <col min="7690" max="7690" width="12.421875" style="19" customWidth="1"/>
    <col min="7691" max="7936" width="9.140625" style="19" customWidth="1"/>
    <col min="7937" max="7937" width="6.28125" style="19" customWidth="1"/>
    <col min="7938" max="7939" width="7.8515625" style="19" customWidth="1"/>
    <col min="7940" max="7940" width="19.57421875" style="19" customWidth="1"/>
    <col min="7941" max="7941" width="12.8515625" style="19" customWidth="1"/>
    <col min="7942" max="7942" width="7.8515625" style="19" customWidth="1"/>
    <col min="7943" max="7944" width="11.8515625" style="19" customWidth="1"/>
    <col min="7945" max="7945" width="13.8515625" style="19" customWidth="1"/>
    <col min="7946" max="7946" width="12.421875" style="19" customWidth="1"/>
    <col min="7947" max="8192" width="9.140625" style="19" customWidth="1"/>
    <col min="8193" max="8193" width="6.28125" style="19" customWidth="1"/>
    <col min="8194" max="8195" width="7.8515625" style="19" customWidth="1"/>
    <col min="8196" max="8196" width="19.57421875" style="19" customWidth="1"/>
    <col min="8197" max="8197" width="12.8515625" style="19" customWidth="1"/>
    <col min="8198" max="8198" width="7.8515625" style="19" customWidth="1"/>
    <col min="8199" max="8200" width="11.8515625" style="19" customWidth="1"/>
    <col min="8201" max="8201" width="13.8515625" style="19" customWidth="1"/>
    <col min="8202" max="8202" width="12.421875" style="19" customWidth="1"/>
    <col min="8203" max="8448" width="9.140625" style="19" customWidth="1"/>
    <col min="8449" max="8449" width="6.28125" style="19" customWidth="1"/>
    <col min="8450" max="8451" width="7.8515625" style="19" customWidth="1"/>
    <col min="8452" max="8452" width="19.57421875" style="19" customWidth="1"/>
    <col min="8453" max="8453" width="12.8515625" style="19" customWidth="1"/>
    <col min="8454" max="8454" width="7.8515625" style="19" customWidth="1"/>
    <col min="8455" max="8456" width="11.8515625" style="19" customWidth="1"/>
    <col min="8457" max="8457" width="13.8515625" style="19" customWidth="1"/>
    <col min="8458" max="8458" width="12.421875" style="19" customWidth="1"/>
    <col min="8459" max="8704" width="9.140625" style="19" customWidth="1"/>
    <col min="8705" max="8705" width="6.28125" style="19" customWidth="1"/>
    <col min="8706" max="8707" width="7.8515625" style="19" customWidth="1"/>
    <col min="8708" max="8708" width="19.57421875" style="19" customWidth="1"/>
    <col min="8709" max="8709" width="12.8515625" style="19" customWidth="1"/>
    <col min="8710" max="8710" width="7.8515625" style="19" customWidth="1"/>
    <col min="8711" max="8712" width="11.8515625" style="19" customWidth="1"/>
    <col min="8713" max="8713" width="13.8515625" style="19" customWidth="1"/>
    <col min="8714" max="8714" width="12.421875" style="19" customWidth="1"/>
    <col min="8715" max="8960" width="9.140625" style="19" customWidth="1"/>
    <col min="8961" max="8961" width="6.28125" style="19" customWidth="1"/>
    <col min="8962" max="8963" width="7.8515625" style="19" customWidth="1"/>
    <col min="8964" max="8964" width="19.57421875" style="19" customWidth="1"/>
    <col min="8965" max="8965" width="12.8515625" style="19" customWidth="1"/>
    <col min="8966" max="8966" width="7.8515625" style="19" customWidth="1"/>
    <col min="8967" max="8968" width="11.8515625" style="19" customWidth="1"/>
    <col min="8969" max="8969" width="13.8515625" style="19" customWidth="1"/>
    <col min="8970" max="8970" width="12.421875" style="19" customWidth="1"/>
    <col min="8971" max="9216" width="9.140625" style="19" customWidth="1"/>
    <col min="9217" max="9217" width="6.28125" style="19" customWidth="1"/>
    <col min="9218" max="9219" width="7.8515625" style="19" customWidth="1"/>
    <col min="9220" max="9220" width="19.57421875" style="19" customWidth="1"/>
    <col min="9221" max="9221" width="12.8515625" style="19" customWidth="1"/>
    <col min="9222" max="9222" width="7.8515625" style="19" customWidth="1"/>
    <col min="9223" max="9224" width="11.8515625" style="19" customWidth="1"/>
    <col min="9225" max="9225" width="13.8515625" style="19" customWidth="1"/>
    <col min="9226" max="9226" width="12.421875" style="19" customWidth="1"/>
    <col min="9227" max="9472" width="9.140625" style="19" customWidth="1"/>
    <col min="9473" max="9473" width="6.28125" style="19" customWidth="1"/>
    <col min="9474" max="9475" width="7.8515625" style="19" customWidth="1"/>
    <col min="9476" max="9476" width="19.57421875" style="19" customWidth="1"/>
    <col min="9477" max="9477" width="12.8515625" style="19" customWidth="1"/>
    <col min="9478" max="9478" width="7.8515625" style="19" customWidth="1"/>
    <col min="9479" max="9480" width="11.8515625" style="19" customWidth="1"/>
    <col min="9481" max="9481" width="13.8515625" style="19" customWidth="1"/>
    <col min="9482" max="9482" width="12.421875" style="19" customWidth="1"/>
    <col min="9483" max="9728" width="9.140625" style="19" customWidth="1"/>
    <col min="9729" max="9729" width="6.28125" style="19" customWidth="1"/>
    <col min="9730" max="9731" width="7.8515625" style="19" customWidth="1"/>
    <col min="9732" max="9732" width="19.57421875" style="19" customWidth="1"/>
    <col min="9733" max="9733" width="12.8515625" style="19" customWidth="1"/>
    <col min="9734" max="9734" width="7.8515625" style="19" customWidth="1"/>
    <col min="9735" max="9736" width="11.8515625" style="19" customWidth="1"/>
    <col min="9737" max="9737" width="13.8515625" style="19" customWidth="1"/>
    <col min="9738" max="9738" width="12.421875" style="19" customWidth="1"/>
    <col min="9739" max="9984" width="9.140625" style="19" customWidth="1"/>
    <col min="9985" max="9985" width="6.28125" style="19" customWidth="1"/>
    <col min="9986" max="9987" width="7.8515625" style="19" customWidth="1"/>
    <col min="9988" max="9988" width="19.57421875" style="19" customWidth="1"/>
    <col min="9989" max="9989" width="12.8515625" style="19" customWidth="1"/>
    <col min="9990" max="9990" width="7.8515625" style="19" customWidth="1"/>
    <col min="9991" max="9992" width="11.8515625" style="19" customWidth="1"/>
    <col min="9993" max="9993" width="13.8515625" style="19" customWidth="1"/>
    <col min="9994" max="9994" width="12.421875" style="19" customWidth="1"/>
    <col min="9995" max="10240" width="9.140625" style="19" customWidth="1"/>
    <col min="10241" max="10241" width="6.28125" style="19" customWidth="1"/>
    <col min="10242" max="10243" width="7.8515625" style="19" customWidth="1"/>
    <col min="10244" max="10244" width="19.57421875" style="19" customWidth="1"/>
    <col min="10245" max="10245" width="12.8515625" style="19" customWidth="1"/>
    <col min="10246" max="10246" width="7.8515625" style="19" customWidth="1"/>
    <col min="10247" max="10248" width="11.8515625" style="19" customWidth="1"/>
    <col min="10249" max="10249" width="13.8515625" style="19" customWidth="1"/>
    <col min="10250" max="10250" width="12.421875" style="19" customWidth="1"/>
    <col min="10251" max="10496" width="9.140625" style="19" customWidth="1"/>
    <col min="10497" max="10497" width="6.28125" style="19" customWidth="1"/>
    <col min="10498" max="10499" width="7.8515625" style="19" customWidth="1"/>
    <col min="10500" max="10500" width="19.57421875" style="19" customWidth="1"/>
    <col min="10501" max="10501" width="12.8515625" style="19" customWidth="1"/>
    <col min="10502" max="10502" width="7.8515625" style="19" customWidth="1"/>
    <col min="10503" max="10504" width="11.8515625" style="19" customWidth="1"/>
    <col min="10505" max="10505" width="13.8515625" style="19" customWidth="1"/>
    <col min="10506" max="10506" width="12.421875" style="19" customWidth="1"/>
    <col min="10507" max="10752" width="9.140625" style="19" customWidth="1"/>
    <col min="10753" max="10753" width="6.28125" style="19" customWidth="1"/>
    <col min="10754" max="10755" width="7.8515625" style="19" customWidth="1"/>
    <col min="10756" max="10756" width="19.57421875" style="19" customWidth="1"/>
    <col min="10757" max="10757" width="12.8515625" style="19" customWidth="1"/>
    <col min="10758" max="10758" width="7.8515625" style="19" customWidth="1"/>
    <col min="10759" max="10760" width="11.8515625" style="19" customWidth="1"/>
    <col min="10761" max="10761" width="13.8515625" style="19" customWidth="1"/>
    <col min="10762" max="10762" width="12.421875" style="19" customWidth="1"/>
    <col min="10763" max="11008" width="9.140625" style="19" customWidth="1"/>
    <col min="11009" max="11009" width="6.28125" style="19" customWidth="1"/>
    <col min="11010" max="11011" width="7.8515625" style="19" customWidth="1"/>
    <col min="11012" max="11012" width="19.57421875" style="19" customWidth="1"/>
    <col min="11013" max="11013" width="12.8515625" style="19" customWidth="1"/>
    <col min="11014" max="11014" width="7.8515625" style="19" customWidth="1"/>
    <col min="11015" max="11016" width="11.8515625" style="19" customWidth="1"/>
    <col min="11017" max="11017" width="13.8515625" style="19" customWidth="1"/>
    <col min="11018" max="11018" width="12.421875" style="19" customWidth="1"/>
    <col min="11019" max="11264" width="9.140625" style="19" customWidth="1"/>
    <col min="11265" max="11265" width="6.28125" style="19" customWidth="1"/>
    <col min="11266" max="11267" width="7.8515625" style="19" customWidth="1"/>
    <col min="11268" max="11268" width="19.57421875" style="19" customWidth="1"/>
    <col min="11269" max="11269" width="12.8515625" style="19" customWidth="1"/>
    <col min="11270" max="11270" width="7.8515625" style="19" customWidth="1"/>
    <col min="11271" max="11272" width="11.8515625" style="19" customWidth="1"/>
    <col min="11273" max="11273" width="13.8515625" style="19" customWidth="1"/>
    <col min="11274" max="11274" width="12.421875" style="19" customWidth="1"/>
    <col min="11275" max="11520" width="9.140625" style="19" customWidth="1"/>
    <col min="11521" max="11521" width="6.28125" style="19" customWidth="1"/>
    <col min="11522" max="11523" width="7.8515625" style="19" customWidth="1"/>
    <col min="11524" max="11524" width="19.57421875" style="19" customWidth="1"/>
    <col min="11525" max="11525" width="12.8515625" style="19" customWidth="1"/>
    <col min="11526" max="11526" width="7.8515625" style="19" customWidth="1"/>
    <col min="11527" max="11528" width="11.8515625" style="19" customWidth="1"/>
    <col min="11529" max="11529" width="13.8515625" style="19" customWidth="1"/>
    <col min="11530" max="11530" width="12.421875" style="19" customWidth="1"/>
    <col min="11531" max="11776" width="9.140625" style="19" customWidth="1"/>
    <col min="11777" max="11777" width="6.28125" style="19" customWidth="1"/>
    <col min="11778" max="11779" width="7.8515625" style="19" customWidth="1"/>
    <col min="11780" max="11780" width="19.57421875" style="19" customWidth="1"/>
    <col min="11781" max="11781" width="12.8515625" style="19" customWidth="1"/>
    <col min="11782" max="11782" width="7.8515625" style="19" customWidth="1"/>
    <col min="11783" max="11784" width="11.8515625" style="19" customWidth="1"/>
    <col min="11785" max="11785" width="13.8515625" style="19" customWidth="1"/>
    <col min="11786" max="11786" width="12.421875" style="19" customWidth="1"/>
    <col min="11787" max="12032" width="9.140625" style="19" customWidth="1"/>
    <col min="12033" max="12033" width="6.28125" style="19" customWidth="1"/>
    <col min="12034" max="12035" width="7.8515625" style="19" customWidth="1"/>
    <col min="12036" max="12036" width="19.57421875" style="19" customWidth="1"/>
    <col min="12037" max="12037" width="12.8515625" style="19" customWidth="1"/>
    <col min="12038" max="12038" width="7.8515625" style="19" customWidth="1"/>
    <col min="12039" max="12040" width="11.8515625" style="19" customWidth="1"/>
    <col min="12041" max="12041" width="13.8515625" style="19" customWidth="1"/>
    <col min="12042" max="12042" width="12.421875" style="19" customWidth="1"/>
    <col min="12043" max="12288" width="9.140625" style="19" customWidth="1"/>
    <col min="12289" max="12289" width="6.28125" style="19" customWidth="1"/>
    <col min="12290" max="12291" width="7.8515625" style="19" customWidth="1"/>
    <col min="12292" max="12292" width="19.57421875" style="19" customWidth="1"/>
    <col min="12293" max="12293" width="12.8515625" style="19" customWidth="1"/>
    <col min="12294" max="12294" width="7.8515625" style="19" customWidth="1"/>
    <col min="12295" max="12296" width="11.8515625" style="19" customWidth="1"/>
    <col min="12297" max="12297" width="13.8515625" style="19" customWidth="1"/>
    <col min="12298" max="12298" width="12.421875" style="19" customWidth="1"/>
    <col min="12299" max="12544" width="9.140625" style="19" customWidth="1"/>
    <col min="12545" max="12545" width="6.28125" style="19" customWidth="1"/>
    <col min="12546" max="12547" width="7.8515625" style="19" customWidth="1"/>
    <col min="12548" max="12548" width="19.57421875" style="19" customWidth="1"/>
    <col min="12549" max="12549" width="12.8515625" style="19" customWidth="1"/>
    <col min="12550" max="12550" width="7.8515625" style="19" customWidth="1"/>
    <col min="12551" max="12552" width="11.8515625" style="19" customWidth="1"/>
    <col min="12553" max="12553" width="13.8515625" style="19" customWidth="1"/>
    <col min="12554" max="12554" width="12.421875" style="19" customWidth="1"/>
    <col min="12555" max="12800" width="9.140625" style="19" customWidth="1"/>
    <col min="12801" max="12801" width="6.28125" style="19" customWidth="1"/>
    <col min="12802" max="12803" width="7.8515625" style="19" customWidth="1"/>
    <col min="12804" max="12804" width="19.57421875" style="19" customWidth="1"/>
    <col min="12805" max="12805" width="12.8515625" style="19" customWidth="1"/>
    <col min="12806" max="12806" width="7.8515625" style="19" customWidth="1"/>
    <col min="12807" max="12808" width="11.8515625" style="19" customWidth="1"/>
    <col min="12809" max="12809" width="13.8515625" style="19" customWidth="1"/>
    <col min="12810" max="12810" width="12.421875" style="19" customWidth="1"/>
    <col min="12811" max="13056" width="9.140625" style="19" customWidth="1"/>
    <col min="13057" max="13057" width="6.28125" style="19" customWidth="1"/>
    <col min="13058" max="13059" width="7.8515625" style="19" customWidth="1"/>
    <col min="13060" max="13060" width="19.57421875" style="19" customWidth="1"/>
    <col min="13061" max="13061" width="12.8515625" style="19" customWidth="1"/>
    <col min="13062" max="13062" width="7.8515625" style="19" customWidth="1"/>
    <col min="13063" max="13064" width="11.8515625" style="19" customWidth="1"/>
    <col min="13065" max="13065" width="13.8515625" style="19" customWidth="1"/>
    <col min="13066" max="13066" width="12.421875" style="19" customWidth="1"/>
    <col min="13067" max="13312" width="9.140625" style="19" customWidth="1"/>
    <col min="13313" max="13313" width="6.28125" style="19" customWidth="1"/>
    <col min="13314" max="13315" width="7.8515625" style="19" customWidth="1"/>
    <col min="13316" max="13316" width="19.57421875" style="19" customWidth="1"/>
    <col min="13317" max="13317" width="12.8515625" style="19" customWidth="1"/>
    <col min="13318" max="13318" width="7.8515625" style="19" customWidth="1"/>
    <col min="13319" max="13320" width="11.8515625" style="19" customWidth="1"/>
    <col min="13321" max="13321" width="13.8515625" style="19" customWidth="1"/>
    <col min="13322" max="13322" width="12.421875" style="19" customWidth="1"/>
    <col min="13323" max="13568" width="9.140625" style="19" customWidth="1"/>
    <col min="13569" max="13569" width="6.28125" style="19" customWidth="1"/>
    <col min="13570" max="13571" width="7.8515625" style="19" customWidth="1"/>
    <col min="13572" max="13572" width="19.57421875" style="19" customWidth="1"/>
    <col min="13573" max="13573" width="12.8515625" style="19" customWidth="1"/>
    <col min="13574" max="13574" width="7.8515625" style="19" customWidth="1"/>
    <col min="13575" max="13576" width="11.8515625" style="19" customWidth="1"/>
    <col min="13577" max="13577" width="13.8515625" style="19" customWidth="1"/>
    <col min="13578" max="13578" width="12.421875" style="19" customWidth="1"/>
    <col min="13579" max="13824" width="9.140625" style="19" customWidth="1"/>
    <col min="13825" max="13825" width="6.28125" style="19" customWidth="1"/>
    <col min="13826" max="13827" width="7.8515625" style="19" customWidth="1"/>
    <col min="13828" max="13828" width="19.57421875" style="19" customWidth="1"/>
    <col min="13829" max="13829" width="12.8515625" style="19" customWidth="1"/>
    <col min="13830" max="13830" width="7.8515625" style="19" customWidth="1"/>
    <col min="13831" max="13832" width="11.8515625" style="19" customWidth="1"/>
    <col min="13833" max="13833" width="13.8515625" style="19" customWidth="1"/>
    <col min="13834" max="13834" width="12.421875" style="19" customWidth="1"/>
    <col min="13835" max="14080" width="9.140625" style="19" customWidth="1"/>
    <col min="14081" max="14081" width="6.28125" style="19" customWidth="1"/>
    <col min="14082" max="14083" width="7.8515625" style="19" customWidth="1"/>
    <col min="14084" max="14084" width="19.57421875" style="19" customWidth="1"/>
    <col min="14085" max="14085" width="12.8515625" style="19" customWidth="1"/>
    <col min="14086" max="14086" width="7.8515625" style="19" customWidth="1"/>
    <col min="14087" max="14088" width="11.8515625" style="19" customWidth="1"/>
    <col min="14089" max="14089" width="13.8515625" style="19" customWidth="1"/>
    <col min="14090" max="14090" width="12.421875" style="19" customWidth="1"/>
    <col min="14091" max="14336" width="9.140625" style="19" customWidth="1"/>
    <col min="14337" max="14337" width="6.28125" style="19" customWidth="1"/>
    <col min="14338" max="14339" width="7.8515625" style="19" customWidth="1"/>
    <col min="14340" max="14340" width="19.57421875" style="19" customWidth="1"/>
    <col min="14341" max="14341" width="12.8515625" style="19" customWidth="1"/>
    <col min="14342" max="14342" width="7.8515625" style="19" customWidth="1"/>
    <col min="14343" max="14344" width="11.8515625" style="19" customWidth="1"/>
    <col min="14345" max="14345" width="13.8515625" style="19" customWidth="1"/>
    <col min="14346" max="14346" width="12.421875" style="19" customWidth="1"/>
    <col min="14347" max="14592" width="9.140625" style="19" customWidth="1"/>
    <col min="14593" max="14593" width="6.28125" style="19" customWidth="1"/>
    <col min="14594" max="14595" width="7.8515625" style="19" customWidth="1"/>
    <col min="14596" max="14596" width="19.57421875" style="19" customWidth="1"/>
    <col min="14597" max="14597" width="12.8515625" style="19" customWidth="1"/>
    <col min="14598" max="14598" width="7.8515625" style="19" customWidth="1"/>
    <col min="14599" max="14600" width="11.8515625" style="19" customWidth="1"/>
    <col min="14601" max="14601" width="13.8515625" style="19" customWidth="1"/>
    <col min="14602" max="14602" width="12.421875" style="19" customWidth="1"/>
    <col min="14603" max="14848" width="9.140625" style="19" customWidth="1"/>
    <col min="14849" max="14849" width="6.28125" style="19" customWidth="1"/>
    <col min="14850" max="14851" width="7.8515625" style="19" customWidth="1"/>
    <col min="14852" max="14852" width="19.57421875" style="19" customWidth="1"/>
    <col min="14853" max="14853" width="12.8515625" style="19" customWidth="1"/>
    <col min="14854" max="14854" width="7.8515625" style="19" customWidth="1"/>
    <col min="14855" max="14856" width="11.8515625" style="19" customWidth="1"/>
    <col min="14857" max="14857" width="13.8515625" style="19" customWidth="1"/>
    <col min="14858" max="14858" width="12.421875" style="19" customWidth="1"/>
    <col min="14859" max="15104" width="9.140625" style="19" customWidth="1"/>
    <col min="15105" max="15105" width="6.28125" style="19" customWidth="1"/>
    <col min="15106" max="15107" width="7.8515625" style="19" customWidth="1"/>
    <col min="15108" max="15108" width="19.57421875" style="19" customWidth="1"/>
    <col min="15109" max="15109" width="12.8515625" style="19" customWidth="1"/>
    <col min="15110" max="15110" width="7.8515625" style="19" customWidth="1"/>
    <col min="15111" max="15112" width="11.8515625" style="19" customWidth="1"/>
    <col min="15113" max="15113" width="13.8515625" style="19" customWidth="1"/>
    <col min="15114" max="15114" width="12.421875" style="19" customWidth="1"/>
    <col min="15115" max="15360" width="9.140625" style="19" customWidth="1"/>
    <col min="15361" max="15361" width="6.28125" style="19" customWidth="1"/>
    <col min="15362" max="15363" width="7.8515625" style="19" customWidth="1"/>
    <col min="15364" max="15364" width="19.57421875" style="19" customWidth="1"/>
    <col min="15365" max="15365" width="12.8515625" style="19" customWidth="1"/>
    <col min="15366" max="15366" width="7.8515625" style="19" customWidth="1"/>
    <col min="15367" max="15368" width="11.8515625" style="19" customWidth="1"/>
    <col min="15369" max="15369" width="13.8515625" style="19" customWidth="1"/>
    <col min="15370" max="15370" width="12.421875" style="19" customWidth="1"/>
    <col min="15371" max="15616" width="9.140625" style="19" customWidth="1"/>
    <col min="15617" max="15617" width="6.28125" style="19" customWidth="1"/>
    <col min="15618" max="15619" width="7.8515625" style="19" customWidth="1"/>
    <col min="15620" max="15620" width="19.57421875" style="19" customWidth="1"/>
    <col min="15621" max="15621" width="12.8515625" style="19" customWidth="1"/>
    <col min="15622" max="15622" width="7.8515625" style="19" customWidth="1"/>
    <col min="15623" max="15624" width="11.8515625" style="19" customWidth="1"/>
    <col min="15625" max="15625" width="13.8515625" style="19" customWidth="1"/>
    <col min="15626" max="15626" width="12.421875" style="19" customWidth="1"/>
    <col min="15627" max="15872" width="9.140625" style="19" customWidth="1"/>
    <col min="15873" max="15873" width="6.28125" style="19" customWidth="1"/>
    <col min="15874" max="15875" width="7.8515625" style="19" customWidth="1"/>
    <col min="15876" max="15876" width="19.57421875" style="19" customWidth="1"/>
    <col min="15877" max="15877" width="12.8515625" style="19" customWidth="1"/>
    <col min="15878" max="15878" width="7.8515625" style="19" customWidth="1"/>
    <col min="15879" max="15880" width="11.8515625" style="19" customWidth="1"/>
    <col min="15881" max="15881" width="13.8515625" style="19" customWidth="1"/>
    <col min="15882" max="15882" width="12.421875" style="19" customWidth="1"/>
    <col min="15883" max="16128" width="9.140625" style="19" customWidth="1"/>
    <col min="16129" max="16129" width="6.28125" style="19" customWidth="1"/>
    <col min="16130" max="16131" width="7.8515625" style="19" customWidth="1"/>
    <col min="16132" max="16132" width="19.57421875" style="19" customWidth="1"/>
    <col min="16133" max="16133" width="12.8515625" style="19" customWidth="1"/>
    <col min="16134" max="16134" width="7.8515625" style="19" customWidth="1"/>
    <col min="16135" max="16136" width="11.8515625" style="19" customWidth="1"/>
    <col min="16137" max="16137" width="13.8515625" style="19" customWidth="1"/>
    <col min="16138" max="16138" width="12.421875" style="19" customWidth="1"/>
    <col min="16139" max="16384" width="9.140625" style="19" customWidth="1"/>
  </cols>
  <sheetData>
    <row r="1" spans="1:10" ht="12.75">
      <c r="A1" s="17" t="s">
        <v>285</v>
      </c>
      <c r="B1" s="17" t="s">
        <v>305</v>
      </c>
      <c r="C1" s="17" t="s">
        <v>0</v>
      </c>
      <c r="D1" s="17" t="s">
        <v>1</v>
      </c>
      <c r="E1" s="17" t="s">
        <v>2</v>
      </c>
      <c r="F1" s="18" t="s">
        <v>3</v>
      </c>
      <c r="G1" s="11" t="s">
        <v>4</v>
      </c>
      <c r="H1" s="11" t="s">
        <v>5</v>
      </c>
      <c r="I1" s="11" t="s">
        <v>306</v>
      </c>
      <c r="J1" s="11" t="s">
        <v>307</v>
      </c>
    </row>
    <row r="2" spans="1:10" ht="12.75">
      <c r="A2" s="23" t="s">
        <v>308</v>
      </c>
      <c r="B2" s="23" t="s">
        <v>286</v>
      </c>
      <c r="C2" s="23" t="s">
        <v>10</v>
      </c>
      <c r="D2" s="23" t="s">
        <v>309</v>
      </c>
      <c r="E2" s="23" t="s">
        <v>74</v>
      </c>
      <c r="F2" s="23" t="s">
        <v>75</v>
      </c>
      <c r="G2" s="24">
        <v>-488.58</v>
      </c>
      <c r="H2" s="24">
        <v>-488.58</v>
      </c>
      <c r="I2" s="24">
        <v>0.06182060974470356</v>
      </c>
      <c r="J2" s="24">
        <v>0.06191745735577377</v>
      </c>
    </row>
    <row r="3" spans="1:10" ht="12.75">
      <c r="A3" s="23" t="s">
        <v>308</v>
      </c>
      <c r="B3" s="23" t="s">
        <v>286</v>
      </c>
      <c r="C3" s="23" t="s">
        <v>10</v>
      </c>
      <c r="D3" s="23" t="s">
        <v>309</v>
      </c>
      <c r="E3" s="23" t="s">
        <v>287</v>
      </c>
      <c r="F3" s="23" t="s">
        <v>288</v>
      </c>
      <c r="G3" s="24">
        <v>-335.64</v>
      </c>
      <c r="H3" s="24">
        <v>-335.64</v>
      </c>
      <c r="I3" s="24">
        <v>0.042468929253576294</v>
      </c>
      <c r="J3" s="24">
        <v>0.04253546069608233</v>
      </c>
    </row>
    <row r="4" spans="1:10" ht="12.75">
      <c r="A4" s="23" t="s">
        <v>308</v>
      </c>
      <c r="B4" s="23" t="s">
        <v>286</v>
      </c>
      <c r="C4" s="23" t="s">
        <v>10</v>
      </c>
      <c r="D4" s="23" t="s">
        <v>309</v>
      </c>
      <c r="E4" s="23" t="s">
        <v>49</v>
      </c>
      <c r="F4" s="23" t="s">
        <v>50</v>
      </c>
      <c r="G4" s="24">
        <v>-687.17</v>
      </c>
      <c r="H4" s="24">
        <v>-687.17</v>
      </c>
      <c r="I4" s="24">
        <v>0.08694843914664527</v>
      </c>
      <c r="J4" s="24">
        <v>0.08708465178919943</v>
      </c>
    </row>
    <row r="5" spans="1:10" ht="12.75">
      <c r="A5" s="23" t="s">
        <v>308</v>
      </c>
      <c r="B5" s="23" t="s">
        <v>286</v>
      </c>
      <c r="C5" s="23" t="s">
        <v>10</v>
      </c>
      <c r="D5" s="23" t="s">
        <v>309</v>
      </c>
      <c r="E5" s="23" t="s">
        <v>131</v>
      </c>
      <c r="F5" s="23" t="s">
        <v>132</v>
      </c>
      <c r="G5" s="24">
        <v>-120.38</v>
      </c>
      <c r="H5" s="24">
        <v>-120.38</v>
      </c>
      <c r="I5" s="24">
        <v>0.015231824882449988</v>
      </c>
      <c r="J5" s="24">
        <v>0.015255686922280989</v>
      </c>
    </row>
    <row r="6" spans="1:10" ht="12.75">
      <c r="A6" s="23" t="s">
        <v>308</v>
      </c>
      <c r="B6" s="23" t="s">
        <v>286</v>
      </c>
      <c r="C6" s="23" t="s">
        <v>10</v>
      </c>
      <c r="D6" s="23" t="s">
        <v>309</v>
      </c>
      <c r="E6" s="23" t="s">
        <v>289</v>
      </c>
      <c r="F6" s="23" t="s">
        <v>290</v>
      </c>
      <c r="G6" s="24">
        <v>-392.44</v>
      </c>
      <c r="H6" s="24">
        <v>-392.44</v>
      </c>
      <c r="I6" s="24">
        <v>0.04965590095421726</v>
      </c>
      <c r="J6" s="24">
        <v>0.04973369144193348</v>
      </c>
    </row>
    <row r="7" spans="1:10" ht="12.75">
      <c r="A7" s="23" t="s">
        <v>308</v>
      </c>
      <c r="B7" s="23" t="s">
        <v>286</v>
      </c>
      <c r="C7" s="23" t="s">
        <v>10</v>
      </c>
      <c r="D7" s="23" t="s">
        <v>309</v>
      </c>
      <c r="E7" s="23" t="s">
        <v>13</v>
      </c>
      <c r="F7" s="23" t="s">
        <v>14</v>
      </c>
      <c r="G7" s="24">
        <v>-4872.05</v>
      </c>
      <c r="H7" s="24">
        <v>-4872.05</v>
      </c>
      <c r="I7" s="24">
        <v>0.6164662935582361</v>
      </c>
      <c r="J7" s="24">
        <v>0.6174320441078177</v>
      </c>
    </row>
    <row r="8" spans="1:10" ht="12.75">
      <c r="A8" s="23" t="s">
        <v>308</v>
      </c>
      <c r="B8" s="23" t="s">
        <v>286</v>
      </c>
      <c r="C8" s="23" t="s">
        <v>10</v>
      </c>
      <c r="D8" s="23" t="s">
        <v>309</v>
      </c>
      <c r="E8" s="23" t="s">
        <v>145</v>
      </c>
      <c r="F8" s="23" t="s">
        <v>146</v>
      </c>
      <c r="G8" s="24">
        <v>-9982.43</v>
      </c>
      <c r="H8" s="24">
        <v>-9982.43</v>
      </c>
      <c r="I8" s="24">
        <v>1.2630887660850245</v>
      </c>
      <c r="J8" s="24">
        <v>1.265067509582866</v>
      </c>
    </row>
    <row r="9" spans="1:10" ht="12.75">
      <c r="A9" s="23" t="s">
        <v>308</v>
      </c>
      <c r="B9" s="23" t="s">
        <v>286</v>
      </c>
      <c r="C9" s="23" t="s">
        <v>10</v>
      </c>
      <c r="D9" s="23" t="s">
        <v>309</v>
      </c>
      <c r="E9" s="23" t="s">
        <v>310</v>
      </c>
      <c r="F9" s="23" t="s">
        <v>311</v>
      </c>
      <c r="G9" s="24">
        <v>-5500</v>
      </c>
      <c r="H9" s="24">
        <v>-5500</v>
      </c>
      <c r="I9" s="24">
        <v>0.6959215555198117</v>
      </c>
      <c r="J9" s="24">
        <v>0.69701177996798</v>
      </c>
    </row>
    <row r="10" spans="1:10" ht="12.75">
      <c r="A10" s="23" t="s">
        <v>308</v>
      </c>
      <c r="B10" s="23" t="s">
        <v>286</v>
      </c>
      <c r="C10" s="23" t="s">
        <v>10</v>
      </c>
      <c r="D10" s="23" t="s">
        <v>309</v>
      </c>
      <c r="E10" s="23" t="s">
        <v>291</v>
      </c>
      <c r="F10" s="23" t="s">
        <v>292</v>
      </c>
      <c r="G10" s="24">
        <v>-1600</v>
      </c>
      <c r="H10" s="24">
        <v>-1600</v>
      </c>
      <c r="I10" s="24">
        <v>0.20244990706030888</v>
      </c>
      <c r="J10" s="24">
        <v>0.2027670632634124</v>
      </c>
    </row>
    <row r="11" spans="1:10" ht="12.75">
      <c r="A11" s="23" t="s">
        <v>308</v>
      </c>
      <c r="B11" s="23" t="s">
        <v>286</v>
      </c>
      <c r="C11" s="23" t="s">
        <v>10</v>
      </c>
      <c r="D11" s="23" t="s">
        <v>309</v>
      </c>
      <c r="E11" s="23" t="s">
        <v>15</v>
      </c>
      <c r="F11" s="23" t="s">
        <v>16</v>
      </c>
      <c r="G11" s="24">
        <v>-5100</v>
      </c>
      <c r="H11" s="24">
        <v>-5100</v>
      </c>
      <c r="I11" s="24">
        <v>0.6453090787547345</v>
      </c>
      <c r="J11" s="24">
        <v>0.6463200141521269</v>
      </c>
    </row>
    <row r="12" spans="1:10" ht="12.75">
      <c r="A12" s="23" t="s">
        <v>308</v>
      </c>
      <c r="B12" s="23" t="s">
        <v>286</v>
      </c>
      <c r="C12" s="23" t="s">
        <v>10</v>
      </c>
      <c r="D12" s="23" t="s">
        <v>309</v>
      </c>
      <c r="E12" s="23" t="s">
        <v>312</v>
      </c>
      <c r="F12" s="23" t="s">
        <v>313</v>
      </c>
      <c r="G12" s="24">
        <v>-2800</v>
      </c>
      <c r="H12" s="24">
        <v>-2800</v>
      </c>
      <c r="I12" s="24">
        <v>0.3542873373555405</v>
      </c>
      <c r="J12" s="24">
        <v>0.35484236071097164</v>
      </c>
    </row>
    <row r="13" spans="1:10" ht="12.75">
      <c r="A13" s="23" t="s">
        <v>308</v>
      </c>
      <c r="B13" s="23" t="s">
        <v>286</v>
      </c>
      <c r="C13" s="23" t="s">
        <v>10</v>
      </c>
      <c r="D13" s="23" t="s">
        <v>309</v>
      </c>
      <c r="E13" s="23" t="s">
        <v>135</v>
      </c>
      <c r="F13" s="23" t="s">
        <v>136</v>
      </c>
      <c r="G13" s="24">
        <v>-122.81</v>
      </c>
      <c r="H13" s="24">
        <v>-98.25</v>
      </c>
      <c r="I13" s="24">
        <v>0.015539295678797832</v>
      </c>
      <c r="J13" s="24">
        <v>0.012451164978518918</v>
      </c>
    </row>
    <row r="14" spans="1:10" ht="12.75">
      <c r="A14" s="23" t="s">
        <v>308</v>
      </c>
      <c r="B14" s="23" t="s">
        <v>286</v>
      </c>
      <c r="C14" s="23" t="s">
        <v>10</v>
      </c>
      <c r="D14" s="23" t="s">
        <v>309</v>
      </c>
      <c r="E14" s="23" t="s">
        <v>21</v>
      </c>
      <c r="F14" s="23" t="s">
        <v>22</v>
      </c>
      <c r="G14" s="24">
        <v>-13.6</v>
      </c>
      <c r="H14" s="24">
        <v>-13.6</v>
      </c>
      <c r="I14" s="24">
        <v>0.0017208242100126255</v>
      </c>
      <c r="J14" s="24">
        <v>0.0017235200377390052</v>
      </c>
    </row>
    <row r="15" spans="1:10" ht="12.75">
      <c r="A15" s="23" t="s">
        <v>308</v>
      </c>
      <c r="B15" s="23" t="s">
        <v>286</v>
      </c>
      <c r="C15" s="23" t="s">
        <v>10</v>
      </c>
      <c r="D15" s="23" t="s">
        <v>309</v>
      </c>
      <c r="E15" s="23" t="s">
        <v>23</v>
      </c>
      <c r="F15" s="23" t="s">
        <v>24</v>
      </c>
      <c r="G15" s="24">
        <v>-4481.68</v>
      </c>
      <c r="H15" s="24">
        <v>-4481.68</v>
      </c>
      <c r="I15" s="24">
        <v>0.5670723121712782</v>
      </c>
      <c r="J15" s="24">
        <v>0.5679606825539812</v>
      </c>
    </row>
    <row r="16" spans="1:10" ht="12.75">
      <c r="A16" s="23" t="s">
        <v>308</v>
      </c>
      <c r="B16" s="23" t="s">
        <v>286</v>
      </c>
      <c r="C16" s="23" t="s">
        <v>10</v>
      </c>
      <c r="D16" s="23" t="s">
        <v>309</v>
      </c>
      <c r="E16" s="23" t="s">
        <v>25</v>
      </c>
      <c r="F16" s="23" t="s">
        <v>26</v>
      </c>
      <c r="G16" s="24">
        <v>-7175.1</v>
      </c>
      <c r="H16" s="24">
        <v>-7175.1</v>
      </c>
      <c r="I16" s="24">
        <v>0.9078739550927639</v>
      </c>
      <c r="J16" s="24">
        <v>0.909296222263319</v>
      </c>
    </row>
    <row r="17" spans="1:10" ht="12.75">
      <c r="A17" s="23" t="s">
        <v>308</v>
      </c>
      <c r="B17" s="23" t="s">
        <v>286</v>
      </c>
      <c r="C17" s="23" t="s">
        <v>10</v>
      </c>
      <c r="D17" s="23" t="s">
        <v>309</v>
      </c>
      <c r="E17" s="23" t="s">
        <v>284</v>
      </c>
      <c r="F17" s="23" t="s">
        <v>283</v>
      </c>
      <c r="G17" s="24">
        <v>-1215.35</v>
      </c>
      <c r="H17" s="24">
        <v>-1215.35</v>
      </c>
      <c r="I17" s="24">
        <v>0.1537796840910915</v>
      </c>
      <c r="J17" s="24">
        <v>0.15402059396074264</v>
      </c>
    </row>
    <row r="18" spans="1:10" ht="12.75">
      <c r="A18" s="23" t="s">
        <v>308</v>
      </c>
      <c r="B18" s="23" t="s">
        <v>286</v>
      </c>
      <c r="C18" s="23" t="s">
        <v>10</v>
      </c>
      <c r="D18" s="23" t="s">
        <v>309</v>
      </c>
      <c r="E18" s="23" t="s">
        <v>27</v>
      </c>
      <c r="F18" s="23" t="s">
        <v>28</v>
      </c>
      <c r="G18" s="24">
        <v>-795.47</v>
      </c>
      <c r="H18" s="24">
        <v>-795.47</v>
      </c>
      <c r="I18" s="24">
        <v>0.10065176723078995</v>
      </c>
      <c r="J18" s="24">
        <v>0.10080944738384166</v>
      </c>
    </row>
    <row r="19" spans="1:10" ht="12.75">
      <c r="A19" s="23" t="s">
        <v>308</v>
      </c>
      <c r="B19" s="23" t="s">
        <v>286</v>
      </c>
      <c r="C19" s="23" t="s">
        <v>10</v>
      </c>
      <c r="D19" s="23" t="s">
        <v>309</v>
      </c>
      <c r="E19" s="23" t="s">
        <v>90</v>
      </c>
      <c r="F19" s="23" t="s">
        <v>91</v>
      </c>
      <c r="G19" s="24">
        <v>-101858.32</v>
      </c>
      <c r="H19" s="24">
        <v>-101858.32</v>
      </c>
      <c r="I19" s="24">
        <v>12.8882546358245</v>
      </c>
      <c r="J19" s="24">
        <v>12.908445259590565</v>
      </c>
    </row>
    <row r="20" spans="1:10" ht="12.75">
      <c r="A20" s="23" t="s">
        <v>308</v>
      </c>
      <c r="B20" s="23" t="s">
        <v>286</v>
      </c>
      <c r="C20" s="23" t="s">
        <v>10</v>
      </c>
      <c r="D20" s="23" t="s">
        <v>309</v>
      </c>
      <c r="E20" s="23" t="s">
        <v>29</v>
      </c>
      <c r="F20" s="23" t="s">
        <v>30</v>
      </c>
      <c r="G20" s="24">
        <v>-15964.76</v>
      </c>
      <c r="H20" s="24">
        <v>-15964.76</v>
      </c>
      <c r="I20" s="24">
        <v>2.0200401114000854</v>
      </c>
      <c r="J20" s="24">
        <v>2.0232046880657473</v>
      </c>
    </row>
    <row r="21" spans="1:10" ht="12.75">
      <c r="A21" s="23" t="s">
        <v>308</v>
      </c>
      <c r="B21" s="23" t="s">
        <v>286</v>
      </c>
      <c r="C21" s="23" t="s">
        <v>10</v>
      </c>
      <c r="D21" s="23" t="s">
        <v>309</v>
      </c>
      <c r="E21" s="23" t="s">
        <v>31</v>
      </c>
      <c r="F21" s="23" t="s">
        <v>32</v>
      </c>
      <c r="G21" s="24">
        <v>-4787.28</v>
      </c>
      <c r="H21" s="24">
        <v>-4787.28</v>
      </c>
      <c r="I21" s="24">
        <v>0.6057402444197971</v>
      </c>
      <c r="J21" s="24">
        <v>0.606689191637293</v>
      </c>
    </row>
    <row r="22" spans="1:10" ht="12.75">
      <c r="A22" s="23" t="s">
        <v>308</v>
      </c>
      <c r="B22" s="23" t="s">
        <v>286</v>
      </c>
      <c r="C22" s="23" t="s">
        <v>10</v>
      </c>
      <c r="D22" s="23" t="s">
        <v>309</v>
      </c>
      <c r="E22" s="23" t="s">
        <v>314</v>
      </c>
      <c r="F22" s="23" t="s">
        <v>315</v>
      </c>
      <c r="G22" s="24">
        <v>-1045.27</v>
      </c>
      <c r="H22" s="24">
        <v>-1045.27</v>
      </c>
      <c r="I22" s="24">
        <v>0.13225925897058066</v>
      </c>
      <c r="J22" s="24">
        <v>0.1324664551358419</v>
      </c>
    </row>
    <row r="23" spans="1:10" ht="12.75">
      <c r="A23" s="23" t="s">
        <v>308</v>
      </c>
      <c r="B23" s="23" t="s">
        <v>286</v>
      </c>
      <c r="C23" s="23" t="s">
        <v>10</v>
      </c>
      <c r="D23" s="23" t="s">
        <v>309</v>
      </c>
      <c r="E23" s="23" t="s">
        <v>35</v>
      </c>
      <c r="F23" s="23" t="s">
        <v>36</v>
      </c>
      <c r="G23" s="24">
        <v>-138.78</v>
      </c>
      <c r="H23" s="24">
        <v>-138.78</v>
      </c>
      <c r="I23" s="24">
        <v>0.01755999881364354</v>
      </c>
      <c r="J23" s="24">
        <v>0.017587508149810232</v>
      </c>
    </row>
    <row r="24" spans="1:10" ht="12.75">
      <c r="A24" s="23" t="s">
        <v>308</v>
      </c>
      <c r="B24" s="23" t="s">
        <v>286</v>
      </c>
      <c r="C24" s="23" t="s">
        <v>10</v>
      </c>
      <c r="D24" s="23" t="s">
        <v>309</v>
      </c>
      <c r="E24" s="23" t="s">
        <v>257</v>
      </c>
      <c r="F24" s="23" t="s">
        <v>154</v>
      </c>
      <c r="G24" s="24">
        <v>-12092.61</v>
      </c>
      <c r="H24" s="24">
        <v>-12092.61</v>
      </c>
      <c r="I24" s="24">
        <v>1.530092356635351</v>
      </c>
      <c r="J24" s="24">
        <v>1.5324893855561084</v>
      </c>
    </row>
    <row r="25" spans="1:10" ht="12.75">
      <c r="A25" s="23" t="s">
        <v>308</v>
      </c>
      <c r="B25" s="23" t="s">
        <v>286</v>
      </c>
      <c r="C25" s="23" t="s">
        <v>10</v>
      </c>
      <c r="D25" s="23" t="s">
        <v>309</v>
      </c>
      <c r="E25" s="23" t="s">
        <v>293</v>
      </c>
      <c r="F25" s="23" t="s">
        <v>170</v>
      </c>
      <c r="G25" s="24">
        <v>-385.5</v>
      </c>
      <c r="H25" s="24">
        <v>-385.5</v>
      </c>
      <c r="I25" s="24">
        <v>0.04877777448234317</v>
      </c>
      <c r="J25" s="24">
        <v>0.048854189305028425</v>
      </c>
    </row>
    <row r="26" spans="1:10" ht="12.75">
      <c r="A26" s="23" t="s">
        <v>308</v>
      </c>
      <c r="B26" s="23" t="s">
        <v>286</v>
      </c>
      <c r="C26" s="23" t="s">
        <v>10</v>
      </c>
      <c r="D26" s="23" t="s">
        <v>309</v>
      </c>
      <c r="E26" s="23" t="s">
        <v>278</v>
      </c>
      <c r="F26" s="23" t="s">
        <v>172</v>
      </c>
      <c r="G26" s="24">
        <v>-231.75</v>
      </c>
      <c r="H26" s="24">
        <v>-231.75</v>
      </c>
      <c r="I26" s="24">
        <v>0.029323603725766614</v>
      </c>
      <c r="J26" s="24">
        <v>0.029369541819559888</v>
      </c>
    </row>
    <row r="27" spans="1:10" ht="12.75">
      <c r="A27" s="23" t="s">
        <v>308</v>
      </c>
      <c r="B27" s="23" t="s">
        <v>286</v>
      </c>
      <c r="C27" s="23" t="s">
        <v>10</v>
      </c>
      <c r="D27" s="23" t="s">
        <v>309</v>
      </c>
      <c r="E27" s="23" t="s">
        <v>277</v>
      </c>
      <c r="F27" s="23" t="s">
        <v>177</v>
      </c>
      <c r="G27" s="24">
        <v>-55.81</v>
      </c>
      <c r="H27" s="24">
        <v>-55.81</v>
      </c>
      <c r="I27" s="24">
        <v>0.007061705820647399</v>
      </c>
      <c r="J27" s="24">
        <v>0.0070727686254569025</v>
      </c>
    </row>
    <row r="28" spans="1:10" ht="12.75">
      <c r="A28" s="23" t="s">
        <v>308</v>
      </c>
      <c r="B28" s="23" t="s">
        <v>286</v>
      </c>
      <c r="C28" s="23" t="s">
        <v>10</v>
      </c>
      <c r="D28" s="23" t="s">
        <v>309</v>
      </c>
      <c r="E28" s="23" t="s">
        <v>39</v>
      </c>
      <c r="F28" s="23" t="s">
        <v>40</v>
      </c>
      <c r="G28" s="24">
        <v>-309.87</v>
      </c>
      <c r="H28" s="24">
        <v>-309.87</v>
      </c>
      <c r="I28" s="24">
        <v>0.03920822043798619</v>
      </c>
      <c r="J28" s="24">
        <v>0.03926964368339599</v>
      </c>
    </row>
    <row r="29" spans="1:10" ht="12.75">
      <c r="A29" s="23" t="s">
        <v>308</v>
      </c>
      <c r="B29" s="23" t="s">
        <v>286</v>
      </c>
      <c r="C29" s="23" t="s">
        <v>10</v>
      </c>
      <c r="D29" s="23" t="s">
        <v>309</v>
      </c>
      <c r="E29" s="23" t="s">
        <v>41</v>
      </c>
      <c r="F29" s="23" t="s">
        <v>42</v>
      </c>
      <c r="G29" s="24">
        <v>-860.62</v>
      </c>
      <c r="H29" s="24">
        <v>-860.62</v>
      </c>
      <c r="I29" s="24">
        <v>0.10889527438390188</v>
      </c>
      <c r="J29" s="24">
        <v>0.10906586874109873</v>
      </c>
    </row>
    <row r="30" spans="1:10" ht="12.75">
      <c r="A30" s="23" t="s">
        <v>308</v>
      </c>
      <c r="B30" s="23" t="s">
        <v>286</v>
      </c>
      <c r="C30" s="23" t="s">
        <v>10</v>
      </c>
      <c r="D30" s="23" t="s">
        <v>309</v>
      </c>
      <c r="E30" s="23" t="s">
        <v>6</v>
      </c>
      <c r="F30" s="23" t="s">
        <v>7</v>
      </c>
      <c r="G30" s="24">
        <v>-270</v>
      </c>
      <c r="H30" s="24">
        <v>-270</v>
      </c>
      <c r="I30" s="24">
        <v>0.03416342181642712</v>
      </c>
      <c r="J30" s="24">
        <v>0.034216941925700836</v>
      </c>
    </row>
    <row r="31" spans="1:10" ht="12.75">
      <c r="A31" s="23" t="s">
        <v>308</v>
      </c>
      <c r="B31" s="23" t="s">
        <v>286</v>
      </c>
      <c r="C31" s="23" t="s">
        <v>10</v>
      </c>
      <c r="D31" s="23" t="s">
        <v>309</v>
      </c>
      <c r="E31" s="23" t="s">
        <v>45</v>
      </c>
      <c r="F31" s="23" t="s">
        <v>46</v>
      </c>
      <c r="G31" s="24">
        <v>-0.67</v>
      </c>
      <c r="H31" s="24">
        <v>-0.67</v>
      </c>
      <c r="I31" s="24">
        <v>8.477589858150434E-05</v>
      </c>
      <c r="J31" s="24">
        <v>8.490870774155394E-05</v>
      </c>
    </row>
    <row r="32" spans="1:10" ht="12.75">
      <c r="A32" s="23" t="s">
        <v>308</v>
      </c>
      <c r="B32" s="23" t="s">
        <v>286</v>
      </c>
      <c r="C32" s="23" t="s">
        <v>10</v>
      </c>
      <c r="D32" s="23" t="s">
        <v>309</v>
      </c>
      <c r="E32" s="23" t="s">
        <v>47</v>
      </c>
      <c r="F32" s="23" t="s">
        <v>48</v>
      </c>
      <c r="G32" s="24">
        <v>-33.88</v>
      </c>
      <c r="H32" s="24">
        <v>-33.88</v>
      </c>
      <c r="I32" s="24">
        <v>0.004286876782002041</v>
      </c>
      <c r="J32" s="24">
        <v>0.0042935925646027575</v>
      </c>
    </row>
    <row r="33" spans="1:10" ht="12.75">
      <c r="A33" s="23" t="s">
        <v>308</v>
      </c>
      <c r="B33" s="23" t="s">
        <v>286</v>
      </c>
      <c r="C33" s="23" t="s">
        <v>10</v>
      </c>
      <c r="D33" s="23" t="s">
        <v>309</v>
      </c>
      <c r="E33" s="20" t="s">
        <v>8</v>
      </c>
      <c r="F33" s="21"/>
      <c r="G33" s="22">
        <f>SUM(G2:G32)</f>
        <v>-183717.82000000004</v>
      </c>
      <c r="H33" s="22">
        <v>-183693.26000000004</v>
      </c>
      <c r="I33" s="22">
        <v>23.2460347402016</v>
      </c>
      <c r="J33" s="22">
        <v>23.27933929467654</v>
      </c>
    </row>
    <row r="34" spans="1:10" ht="12.75">
      <c r="A34" s="23" t="s">
        <v>308</v>
      </c>
      <c r="B34" s="23" t="s">
        <v>286</v>
      </c>
      <c r="C34" s="23" t="s">
        <v>10</v>
      </c>
      <c r="D34" s="23" t="s">
        <v>316</v>
      </c>
      <c r="E34" s="23" t="s">
        <v>263</v>
      </c>
      <c r="F34" s="23" t="s">
        <v>262</v>
      </c>
      <c r="G34" s="24">
        <v>25646.39</v>
      </c>
      <c r="H34" s="24">
        <v>25646.39</v>
      </c>
      <c r="I34" s="24">
        <v>3.2853419293221044</v>
      </c>
      <c r="J34" s="24">
        <v>3.2853419293221044</v>
      </c>
    </row>
    <row r="35" spans="1:10" ht="12.75">
      <c r="A35" s="23" t="s">
        <v>308</v>
      </c>
      <c r="B35" s="23" t="s">
        <v>286</v>
      </c>
      <c r="C35" s="23" t="s">
        <v>10</v>
      </c>
      <c r="D35" s="23" t="s">
        <v>316</v>
      </c>
      <c r="E35" s="20" t="s">
        <v>8</v>
      </c>
      <c r="F35" s="21"/>
      <c r="G35" s="22">
        <v>25646.39</v>
      </c>
      <c r="H35" s="22">
        <v>25646.39</v>
      </c>
      <c r="I35" s="22">
        <v>3.2853419293221044</v>
      </c>
      <c r="J35" s="22">
        <v>3.2853419293221044</v>
      </c>
    </row>
    <row r="36" spans="1:10" ht="12.75">
      <c r="A36" s="23" t="s">
        <v>308</v>
      </c>
      <c r="B36" s="23" t="s">
        <v>286</v>
      </c>
      <c r="C36" s="23" t="s">
        <v>10</v>
      </c>
      <c r="D36" s="20" t="s">
        <v>9</v>
      </c>
      <c r="E36" s="20"/>
      <c r="F36" s="21"/>
      <c r="G36" s="22">
        <v>-158071.43000000005</v>
      </c>
      <c r="H36" s="22">
        <v>-158046.87000000005</v>
      </c>
      <c r="I36" s="22">
        <v>1631.5888726376872</v>
      </c>
      <c r="J36" s="22">
        <v>1869.9301468760766</v>
      </c>
    </row>
    <row r="37" spans="1:10" ht="12.75">
      <c r="A37" s="23" t="s">
        <v>308</v>
      </c>
      <c r="B37" s="23" t="s">
        <v>286</v>
      </c>
      <c r="C37" s="23" t="s">
        <v>51</v>
      </c>
      <c r="D37" s="23" t="s">
        <v>309</v>
      </c>
      <c r="E37" s="23" t="s">
        <v>58</v>
      </c>
      <c r="F37" s="23" t="s">
        <v>59</v>
      </c>
      <c r="G37" s="24">
        <v>-213.23</v>
      </c>
      <c r="H37" s="24">
        <v>-213.23</v>
      </c>
      <c r="I37" s="24">
        <v>0.02698024605154354</v>
      </c>
      <c r="J37" s="24">
        <v>0.027022513062285886</v>
      </c>
    </row>
    <row r="38" spans="1:10" ht="12.75">
      <c r="A38" s="23" t="s">
        <v>308</v>
      </c>
      <c r="B38" s="23" t="s">
        <v>286</v>
      </c>
      <c r="C38" s="23" t="s">
        <v>51</v>
      </c>
      <c r="D38" s="23" t="s">
        <v>309</v>
      </c>
      <c r="E38" s="23" t="s">
        <v>60</v>
      </c>
      <c r="F38" s="23" t="s">
        <v>61</v>
      </c>
      <c r="G38" s="24">
        <v>-60.19</v>
      </c>
      <c r="H38" s="24">
        <v>-60.19</v>
      </c>
      <c r="I38" s="24">
        <v>0.007615912441224994</v>
      </c>
      <c r="J38" s="24">
        <v>0.007627843461140494</v>
      </c>
    </row>
    <row r="39" spans="1:10" ht="12.75">
      <c r="A39" s="23" t="s">
        <v>308</v>
      </c>
      <c r="B39" s="23" t="s">
        <v>286</v>
      </c>
      <c r="C39" s="23" t="s">
        <v>51</v>
      </c>
      <c r="D39" s="23" t="s">
        <v>309</v>
      </c>
      <c r="E39" s="23" t="s">
        <v>68</v>
      </c>
      <c r="F39" s="23" t="s">
        <v>69</v>
      </c>
      <c r="G39" s="24">
        <v>-132.66</v>
      </c>
      <c r="H39" s="24">
        <v>-132.66</v>
      </c>
      <c r="I39" s="24">
        <v>0.01678562791913786</v>
      </c>
      <c r="J39" s="24">
        <v>0.01681192413282768</v>
      </c>
    </row>
    <row r="40" spans="1:10" ht="12.75">
      <c r="A40" s="23" t="s">
        <v>308</v>
      </c>
      <c r="B40" s="23" t="s">
        <v>286</v>
      </c>
      <c r="C40" s="23" t="s">
        <v>51</v>
      </c>
      <c r="D40" s="23" t="s">
        <v>309</v>
      </c>
      <c r="E40" s="23" t="s">
        <v>280</v>
      </c>
      <c r="F40" s="23" t="s">
        <v>165</v>
      </c>
      <c r="G40" s="24">
        <v>-977.22</v>
      </c>
      <c r="H40" s="24">
        <v>-977.22</v>
      </c>
      <c r="I40" s="24">
        <v>0.1236488113609219</v>
      </c>
      <c r="J40" s="24">
        <v>0.1238425184764199</v>
      </c>
    </row>
    <row r="41" spans="1:10" ht="12.75">
      <c r="A41" s="23" t="s">
        <v>308</v>
      </c>
      <c r="B41" s="23" t="s">
        <v>286</v>
      </c>
      <c r="C41" s="23" t="s">
        <v>51</v>
      </c>
      <c r="D41" s="23" t="s">
        <v>309</v>
      </c>
      <c r="E41" s="23" t="s">
        <v>278</v>
      </c>
      <c r="F41" s="23" t="s">
        <v>172</v>
      </c>
      <c r="G41" s="24">
        <v>-642.75</v>
      </c>
      <c r="H41" s="24">
        <v>-642.75</v>
      </c>
      <c r="I41" s="24">
        <v>0.08132792360188346</v>
      </c>
      <c r="J41" s="24">
        <v>0.08145533119534894</v>
      </c>
    </row>
    <row r="42" spans="1:10" ht="12.75">
      <c r="A42" s="23" t="s">
        <v>308</v>
      </c>
      <c r="B42" s="23" t="s">
        <v>286</v>
      </c>
      <c r="C42" s="23" t="s">
        <v>51</v>
      </c>
      <c r="D42" s="23" t="s">
        <v>309</v>
      </c>
      <c r="E42" s="23" t="s">
        <v>274</v>
      </c>
      <c r="F42" s="23" t="s">
        <v>179</v>
      </c>
      <c r="G42" s="24">
        <v>-1080.12</v>
      </c>
      <c r="H42" s="24">
        <v>-1080.12</v>
      </c>
      <c r="I42" s="24">
        <v>0.136668871008738</v>
      </c>
      <c r="J42" s="24">
        <v>0.1368829752325481</v>
      </c>
    </row>
    <row r="43" spans="1:10" ht="12.75">
      <c r="A43" s="23" t="s">
        <v>308</v>
      </c>
      <c r="B43" s="23" t="s">
        <v>286</v>
      </c>
      <c r="C43" s="23" t="s">
        <v>51</v>
      </c>
      <c r="D43" s="23" t="s">
        <v>309</v>
      </c>
      <c r="E43" s="23" t="s">
        <v>47</v>
      </c>
      <c r="F43" s="23" t="s">
        <v>48</v>
      </c>
      <c r="G43" s="24">
        <v>-2</v>
      </c>
      <c r="H43" s="24"/>
      <c r="I43" s="24">
        <v>0.004539939165827426</v>
      </c>
      <c r="J43" s="24">
        <v>0.004547051393682023</v>
      </c>
    </row>
    <row r="44" spans="1:10" ht="12.75">
      <c r="A44" s="23" t="s">
        <v>308</v>
      </c>
      <c r="B44" s="23" t="s">
        <v>286</v>
      </c>
      <c r="C44" s="23" t="s">
        <v>51</v>
      </c>
      <c r="D44" s="23" t="s">
        <v>309</v>
      </c>
      <c r="E44" s="20" t="s">
        <v>8</v>
      </c>
      <c r="F44" s="21"/>
      <c r="G44" s="22">
        <v>-3142.05</v>
      </c>
      <c r="H44" s="22">
        <v>-3142.05</v>
      </c>
      <c r="I44" s="22">
        <v>0.39756733154927715</v>
      </c>
      <c r="J44" s="22">
        <v>0.3981901569542531</v>
      </c>
    </row>
    <row r="45" spans="1:10" ht="12.75">
      <c r="A45" s="23" t="s">
        <v>308</v>
      </c>
      <c r="B45" s="23" t="s">
        <v>286</v>
      </c>
      <c r="C45" s="23" t="s">
        <v>51</v>
      </c>
      <c r="D45" s="20" t="s">
        <v>9</v>
      </c>
      <c r="E45" s="20"/>
      <c r="F45" s="21"/>
      <c r="G45" s="22">
        <v>-3142.05</v>
      </c>
      <c r="H45" s="22">
        <v>-3142.05</v>
      </c>
      <c r="I45" s="22">
        <v>0.39756733154927715</v>
      </c>
      <c r="J45" s="22">
        <v>0.3981901569542531</v>
      </c>
    </row>
    <row r="46" spans="1:10" ht="12.75">
      <c r="A46" s="23" t="s">
        <v>308</v>
      </c>
      <c r="B46" s="23" t="s">
        <v>286</v>
      </c>
      <c r="C46" s="23" t="s">
        <v>76</v>
      </c>
      <c r="D46" s="23" t="s">
        <v>309</v>
      </c>
      <c r="E46" s="23" t="s">
        <v>47</v>
      </c>
      <c r="F46" s="23" t="s">
        <v>48</v>
      </c>
      <c r="G46" s="24"/>
      <c r="H46" s="24"/>
      <c r="I46" s="24">
        <v>0.004286876782002041</v>
      </c>
      <c r="J46" s="24">
        <v>0.0042935925646027575</v>
      </c>
    </row>
    <row r="47" spans="1:10" ht="12.75">
      <c r="A47" s="23" t="s">
        <v>308</v>
      </c>
      <c r="B47" s="23" t="s">
        <v>286</v>
      </c>
      <c r="C47" s="23" t="s">
        <v>76</v>
      </c>
      <c r="D47" s="23" t="s">
        <v>309</v>
      </c>
      <c r="E47" s="20" t="s">
        <v>8</v>
      </c>
      <c r="F47" s="21"/>
      <c r="G47" s="22"/>
      <c r="H47" s="22"/>
      <c r="I47" s="22">
        <v>0.004286876782002041</v>
      </c>
      <c r="J47" s="22">
        <v>0.0042935925646027575</v>
      </c>
    </row>
    <row r="48" spans="1:10" ht="12.75">
      <c r="A48" s="23" t="s">
        <v>308</v>
      </c>
      <c r="B48" s="23" t="s">
        <v>286</v>
      </c>
      <c r="C48" s="23" t="s">
        <v>76</v>
      </c>
      <c r="D48" s="23" t="s">
        <v>316</v>
      </c>
      <c r="E48" s="23" t="s">
        <v>79</v>
      </c>
      <c r="F48" s="23" t="s">
        <v>80</v>
      </c>
      <c r="G48" s="24">
        <v>19611.39</v>
      </c>
      <c r="H48" s="24">
        <v>19611.39</v>
      </c>
      <c r="I48" s="24">
        <v>2.512249164864459</v>
      </c>
      <c r="J48" s="24">
        <v>2.512249164864459</v>
      </c>
    </row>
    <row r="49" spans="1:10" ht="12.75">
      <c r="A49" s="23" t="s">
        <v>308</v>
      </c>
      <c r="B49" s="23" t="s">
        <v>286</v>
      </c>
      <c r="C49" s="23" t="s">
        <v>76</v>
      </c>
      <c r="D49" s="23" t="s">
        <v>316</v>
      </c>
      <c r="E49" s="20" t="s">
        <v>8</v>
      </c>
      <c r="F49" s="21"/>
      <c r="G49" s="22">
        <v>19611.39</v>
      </c>
      <c r="H49" s="22">
        <v>19611.39</v>
      </c>
      <c r="I49" s="22">
        <v>2.512249164864459</v>
      </c>
      <c r="J49" s="22">
        <v>2.512249164864459</v>
      </c>
    </row>
    <row r="50" spans="1:10" ht="12.75">
      <c r="A50" s="23" t="s">
        <v>308</v>
      </c>
      <c r="B50" s="23" t="s">
        <v>286</v>
      </c>
      <c r="C50" s="23" t="s">
        <v>76</v>
      </c>
      <c r="D50" s="20" t="s">
        <v>9</v>
      </c>
      <c r="E50" s="20"/>
      <c r="F50" s="21"/>
      <c r="G50" s="22">
        <v>19577.51</v>
      </c>
      <c r="H50" s="22">
        <v>19577.51</v>
      </c>
      <c r="I50" s="22">
        <v>-202.07603277804873</v>
      </c>
      <c r="J50" s="22">
        <v>-231.63113669867576</v>
      </c>
    </row>
    <row r="51" spans="1:10" ht="12.75">
      <c r="A51" s="23" t="s">
        <v>308</v>
      </c>
      <c r="B51" s="23" t="s">
        <v>286</v>
      </c>
      <c r="C51" s="23" t="s">
        <v>81</v>
      </c>
      <c r="D51" s="23" t="s">
        <v>309</v>
      </c>
      <c r="E51" s="23" t="s">
        <v>62</v>
      </c>
      <c r="F51" s="23" t="s">
        <v>63</v>
      </c>
      <c r="G51" s="24">
        <v>-1560</v>
      </c>
      <c r="H51" s="24">
        <v>-1560</v>
      </c>
      <c r="I51" s="24">
        <v>0.19738865938380115</v>
      </c>
      <c r="J51" s="24">
        <v>0.19769788668182708</v>
      </c>
    </row>
    <row r="52" spans="1:10" ht="12.75">
      <c r="A52" s="23" t="s">
        <v>308</v>
      </c>
      <c r="B52" s="23" t="s">
        <v>286</v>
      </c>
      <c r="C52" s="23" t="s">
        <v>81</v>
      </c>
      <c r="D52" s="23" t="s">
        <v>309</v>
      </c>
      <c r="E52" s="23" t="s">
        <v>21</v>
      </c>
      <c r="F52" s="23" t="s">
        <v>22</v>
      </c>
      <c r="G52" s="24">
        <v>-1.63</v>
      </c>
      <c r="H52" s="24">
        <v>-1.63</v>
      </c>
      <c r="I52" s="24">
        <v>0.00020624584281768966</v>
      </c>
      <c r="J52" s="24">
        <v>0.00020656894569960136</v>
      </c>
    </row>
    <row r="53" spans="1:10" ht="12.75">
      <c r="A53" s="23" t="s">
        <v>308</v>
      </c>
      <c r="B53" s="23" t="s">
        <v>286</v>
      </c>
      <c r="C53" s="23" t="s">
        <v>81</v>
      </c>
      <c r="D53" s="23" t="s">
        <v>309</v>
      </c>
      <c r="E53" s="23" t="s">
        <v>47</v>
      </c>
      <c r="F53" s="23" t="s">
        <v>48</v>
      </c>
      <c r="G53" s="24"/>
      <c r="H53" s="24">
        <v>-33.88</v>
      </c>
      <c r="I53" s="24">
        <v>0.004286876782002041</v>
      </c>
      <c r="J53" s="24">
        <v>0.0042935925646027575</v>
      </c>
    </row>
    <row r="54" spans="1:10" ht="12.75">
      <c r="A54" s="23" t="s">
        <v>308</v>
      </c>
      <c r="B54" s="23" t="s">
        <v>286</v>
      </c>
      <c r="C54" s="23" t="s">
        <v>81</v>
      </c>
      <c r="D54" s="23" t="s">
        <v>309</v>
      </c>
      <c r="E54" s="20" t="s">
        <v>8</v>
      </c>
      <c r="F54" s="21"/>
      <c r="G54" s="22">
        <v>-1595.5100000000002</v>
      </c>
      <c r="H54" s="22">
        <v>-1595.5100000000002</v>
      </c>
      <c r="I54" s="22">
        <v>0.2018817820086209</v>
      </c>
      <c r="J54" s="22">
        <v>0.20219804819212947</v>
      </c>
    </row>
    <row r="55" spans="1:10" ht="12.75">
      <c r="A55" s="23" t="s">
        <v>308</v>
      </c>
      <c r="B55" s="23" t="s">
        <v>286</v>
      </c>
      <c r="C55" s="23" t="s">
        <v>81</v>
      </c>
      <c r="D55" s="23" t="s">
        <v>316</v>
      </c>
      <c r="E55" s="23" t="s">
        <v>147</v>
      </c>
      <c r="F55" s="23" t="s">
        <v>148</v>
      </c>
      <c r="G55" s="24">
        <v>2000</v>
      </c>
      <c r="H55" s="24">
        <v>2000</v>
      </c>
      <c r="I55" s="24">
        <v>0.25620307024279865</v>
      </c>
      <c r="J55" s="24">
        <v>0.25620307024279865</v>
      </c>
    </row>
    <row r="56" spans="1:10" ht="12.75">
      <c r="A56" s="23" t="s">
        <v>308</v>
      </c>
      <c r="B56" s="23" t="s">
        <v>286</v>
      </c>
      <c r="C56" s="23" t="s">
        <v>81</v>
      </c>
      <c r="D56" s="23" t="s">
        <v>316</v>
      </c>
      <c r="E56" s="20" t="s">
        <v>8</v>
      </c>
      <c r="F56" s="21"/>
      <c r="G56" s="22">
        <v>2000</v>
      </c>
      <c r="H56" s="22">
        <v>2000</v>
      </c>
      <c r="I56" s="22">
        <v>0.25620307024279865</v>
      </c>
      <c r="J56" s="22">
        <v>0.25620307024279865</v>
      </c>
    </row>
    <row r="57" spans="1:10" ht="12.75">
      <c r="A57" s="23" t="s">
        <v>308</v>
      </c>
      <c r="B57" s="23" t="s">
        <v>286</v>
      </c>
      <c r="C57" s="23" t="s">
        <v>81</v>
      </c>
      <c r="D57" s="20" t="s">
        <v>9</v>
      </c>
      <c r="E57" s="20"/>
      <c r="F57" s="21"/>
      <c r="G57" s="22">
        <v>404.4899999999998</v>
      </c>
      <c r="H57" s="22">
        <v>404.4899999999998</v>
      </c>
      <c r="I57" s="22">
        <v>-4.175083271488197</v>
      </c>
      <c r="J57" s="22">
        <v>-4.785719863417121</v>
      </c>
    </row>
    <row r="58" spans="1:10" ht="12.75">
      <c r="A58" s="23" t="s">
        <v>308</v>
      </c>
      <c r="B58" s="23" t="s">
        <v>286</v>
      </c>
      <c r="C58" s="23" t="s">
        <v>82</v>
      </c>
      <c r="D58" s="23" t="s">
        <v>309</v>
      </c>
      <c r="E58" s="23" t="s">
        <v>52</v>
      </c>
      <c r="F58" s="23" t="s">
        <v>53</v>
      </c>
      <c r="G58" s="24">
        <v>-2114.69</v>
      </c>
      <c r="H58" s="24">
        <v>-2114.69</v>
      </c>
      <c r="I58" s="24">
        <v>0.26757424622585285</v>
      </c>
      <c r="J58" s="24">
        <v>0.267993425632816</v>
      </c>
    </row>
    <row r="59" spans="1:10" ht="12.75">
      <c r="A59" s="23" t="s">
        <v>308</v>
      </c>
      <c r="B59" s="23" t="s">
        <v>286</v>
      </c>
      <c r="C59" s="23" t="s">
        <v>82</v>
      </c>
      <c r="D59" s="23" t="s">
        <v>309</v>
      </c>
      <c r="E59" s="23" t="s">
        <v>129</v>
      </c>
      <c r="F59" s="23" t="s">
        <v>130</v>
      </c>
      <c r="G59" s="24">
        <v>-70.9</v>
      </c>
      <c r="H59" s="24">
        <v>-70.9</v>
      </c>
      <c r="I59" s="24">
        <v>0.008971061506609937</v>
      </c>
      <c r="J59" s="24">
        <v>0.008985115490859962</v>
      </c>
    </row>
    <row r="60" spans="1:10" ht="12.75">
      <c r="A60" s="23" t="s">
        <v>308</v>
      </c>
      <c r="B60" s="23" t="s">
        <v>286</v>
      </c>
      <c r="C60" s="23" t="s">
        <v>82</v>
      </c>
      <c r="D60" s="23" t="s">
        <v>309</v>
      </c>
      <c r="E60" s="23" t="s">
        <v>49</v>
      </c>
      <c r="F60" s="23" t="s">
        <v>50</v>
      </c>
      <c r="G60" s="24">
        <v>-50.8</v>
      </c>
      <c r="H60" s="24">
        <v>-50.8</v>
      </c>
      <c r="I60" s="24">
        <v>0.006427784549164805</v>
      </c>
      <c r="J60" s="24">
        <v>0.006437854258613342</v>
      </c>
    </row>
    <row r="61" spans="1:10" ht="12.75">
      <c r="A61" s="23" t="s">
        <v>308</v>
      </c>
      <c r="B61" s="23" t="s">
        <v>286</v>
      </c>
      <c r="C61" s="23" t="s">
        <v>82</v>
      </c>
      <c r="D61" s="23" t="s">
        <v>309</v>
      </c>
      <c r="E61" s="23" t="s">
        <v>133</v>
      </c>
      <c r="F61" s="23" t="s">
        <v>134</v>
      </c>
      <c r="G61" s="24">
        <v>-48.25</v>
      </c>
      <c r="H61" s="24">
        <v>-48.25</v>
      </c>
      <c r="I61" s="24">
        <v>0.0061051300097874385</v>
      </c>
      <c r="J61" s="24">
        <v>0.006114694251537279</v>
      </c>
    </row>
    <row r="62" spans="1:10" ht="12.75">
      <c r="A62" s="23" t="s">
        <v>308</v>
      </c>
      <c r="B62" s="23" t="s">
        <v>286</v>
      </c>
      <c r="C62" s="23" t="s">
        <v>82</v>
      </c>
      <c r="D62" s="23" t="s">
        <v>309</v>
      </c>
      <c r="E62" s="23" t="s">
        <v>88</v>
      </c>
      <c r="F62" s="23" t="s">
        <v>89</v>
      </c>
      <c r="G62" s="24">
        <v>-441</v>
      </c>
      <c r="H62" s="24">
        <v>-441</v>
      </c>
      <c r="I62" s="24">
        <v>0.05580025563349763</v>
      </c>
      <c r="J62" s="24">
        <v>0.05588767181197803</v>
      </c>
    </row>
    <row r="63" spans="1:10" ht="12.75">
      <c r="A63" s="23" t="s">
        <v>308</v>
      </c>
      <c r="B63" s="23" t="s">
        <v>286</v>
      </c>
      <c r="C63" s="23" t="s">
        <v>82</v>
      </c>
      <c r="D63" s="23" t="s">
        <v>309</v>
      </c>
      <c r="E63" s="23" t="s">
        <v>289</v>
      </c>
      <c r="F63" s="23" t="s">
        <v>290</v>
      </c>
      <c r="G63" s="24">
        <v>-64.2</v>
      </c>
      <c r="H63" s="24">
        <v>-64.2</v>
      </c>
      <c r="I63" s="24">
        <v>0.008123302520794894</v>
      </c>
      <c r="J63" s="24">
        <v>0.008136028413444423</v>
      </c>
    </row>
    <row r="64" spans="1:10" ht="12.75">
      <c r="A64" s="23" t="s">
        <v>308</v>
      </c>
      <c r="B64" s="23" t="s">
        <v>286</v>
      </c>
      <c r="C64" s="23" t="s">
        <v>82</v>
      </c>
      <c r="D64" s="23" t="s">
        <v>309</v>
      </c>
      <c r="E64" s="23" t="s">
        <v>13</v>
      </c>
      <c r="F64" s="23" t="s">
        <v>14</v>
      </c>
      <c r="G64" s="24">
        <v>-313.38</v>
      </c>
      <c r="H64" s="24">
        <v>-313.38</v>
      </c>
      <c r="I64" s="24">
        <v>0.03965234492159974</v>
      </c>
      <c r="J64" s="24">
        <v>0.0397144639284301</v>
      </c>
    </row>
    <row r="65" spans="1:10" ht="12.75">
      <c r="A65" s="23" t="s">
        <v>308</v>
      </c>
      <c r="B65" s="23" t="s">
        <v>286</v>
      </c>
      <c r="C65" s="23" t="s">
        <v>82</v>
      </c>
      <c r="D65" s="23" t="s">
        <v>309</v>
      </c>
      <c r="E65" s="23" t="s">
        <v>21</v>
      </c>
      <c r="F65" s="23" t="s">
        <v>22</v>
      </c>
      <c r="G65" s="24">
        <v>-1456.34</v>
      </c>
      <c r="H65" s="24">
        <v>-1456.34</v>
      </c>
      <c r="I65" s="24">
        <v>0.18427243603013138</v>
      </c>
      <c r="J65" s="24">
        <v>0.18456111557064872</v>
      </c>
    </row>
    <row r="66" spans="1:10" ht="12.75">
      <c r="A66" s="23" t="s">
        <v>308</v>
      </c>
      <c r="B66" s="23" t="s">
        <v>286</v>
      </c>
      <c r="C66" s="23" t="s">
        <v>82</v>
      </c>
      <c r="D66" s="23" t="s">
        <v>309</v>
      </c>
      <c r="E66" s="23" t="s">
        <v>68</v>
      </c>
      <c r="F66" s="23" t="s">
        <v>69</v>
      </c>
      <c r="G66" s="24">
        <v>-20404.67</v>
      </c>
      <c r="H66" s="24">
        <v>-20404.67</v>
      </c>
      <c r="I66" s="24">
        <v>2.5818272156851703</v>
      </c>
      <c r="J66" s="24">
        <v>2.585871882974408</v>
      </c>
    </row>
    <row r="67" spans="1:10" ht="12.75">
      <c r="A67" s="23" t="s">
        <v>308</v>
      </c>
      <c r="B67" s="23" t="s">
        <v>286</v>
      </c>
      <c r="C67" s="23" t="s">
        <v>82</v>
      </c>
      <c r="D67" s="23" t="s">
        <v>309</v>
      </c>
      <c r="E67" s="23" t="s">
        <v>90</v>
      </c>
      <c r="F67" s="23" t="s">
        <v>91</v>
      </c>
      <c r="G67" s="24">
        <v>-133479.69</v>
      </c>
      <c r="H67" s="24">
        <v>-133479.69</v>
      </c>
      <c r="I67" s="24">
        <v>16.889344271836777</v>
      </c>
      <c r="J67" s="24">
        <v>16.91580296663167</v>
      </c>
    </row>
    <row r="68" spans="1:10" ht="12.75">
      <c r="A68" s="23" t="s">
        <v>308</v>
      </c>
      <c r="B68" s="23" t="s">
        <v>286</v>
      </c>
      <c r="C68" s="23" t="s">
        <v>82</v>
      </c>
      <c r="D68" s="23" t="s">
        <v>309</v>
      </c>
      <c r="E68" s="23" t="s">
        <v>92</v>
      </c>
      <c r="F68" s="23" t="s">
        <v>93</v>
      </c>
      <c r="G68" s="24">
        <v>-18409.48</v>
      </c>
      <c r="H68" s="24">
        <v>-18409.48</v>
      </c>
      <c r="I68" s="24">
        <v>2.3293734468928844</v>
      </c>
      <c r="J68" s="24">
        <v>2.333022622379078</v>
      </c>
    </row>
    <row r="69" spans="1:10" ht="12.75">
      <c r="A69" s="23" t="s">
        <v>308</v>
      </c>
      <c r="B69" s="23" t="s">
        <v>286</v>
      </c>
      <c r="C69" s="23" t="s">
        <v>82</v>
      </c>
      <c r="D69" s="23" t="s">
        <v>309</v>
      </c>
      <c r="E69" s="23" t="s">
        <v>29</v>
      </c>
      <c r="F69" s="23" t="s">
        <v>30</v>
      </c>
      <c r="G69" s="24">
        <v>-13689.71</v>
      </c>
      <c r="H69" s="24">
        <v>-13689.71</v>
      </c>
      <c r="I69" s="24">
        <v>1.732175323239113</v>
      </c>
      <c r="J69" s="24">
        <v>1.7348889335173554</v>
      </c>
    </row>
    <row r="70" spans="1:10" ht="12.75">
      <c r="A70" s="23" t="s">
        <v>308</v>
      </c>
      <c r="B70" s="23" t="s">
        <v>286</v>
      </c>
      <c r="C70" s="23" t="s">
        <v>82</v>
      </c>
      <c r="D70" s="23" t="s">
        <v>309</v>
      </c>
      <c r="E70" s="23" t="s">
        <v>94</v>
      </c>
      <c r="F70" s="23" t="s">
        <v>95</v>
      </c>
      <c r="G70" s="24">
        <v>-5661.98</v>
      </c>
      <c r="H70" s="24">
        <v>-5661.98</v>
      </c>
      <c r="I70" s="24">
        <v>0.7164170779858297</v>
      </c>
      <c r="J70" s="24">
        <v>0.7175394105351097</v>
      </c>
    </row>
    <row r="71" spans="1:10" ht="12.75">
      <c r="A71" s="23" t="s">
        <v>308</v>
      </c>
      <c r="B71" s="23" t="s">
        <v>286</v>
      </c>
      <c r="C71" s="23" t="s">
        <v>82</v>
      </c>
      <c r="D71" s="23" t="s">
        <v>309</v>
      </c>
      <c r="E71" s="23" t="s">
        <v>31</v>
      </c>
      <c r="F71" s="23" t="s">
        <v>32</v>
      </c>
      <c r="G71" s="24">
        <v>-4011.7</v>
      </c>
      <c r="H71" s="24">
        <v>-4011.7</v>
      </c>
      <c r="I71" s="24">
        <v>0.5076051825961506</v>
      </c>
      <c r="J71" s="24">
        <v>0.5084003923086446</v>
      </c>
    </row>
    <row r="72" spans="1:10" ht="12.75">
      <c r="A72" s="23" t="s">
        <v>308</v>
      </c>
      <c r="B72" s="23" t="s">
        <v>286</v>
      </c>
      <c r="C72" s="23" t="s">
        <v>82</v>
      </c>
      <c r="D72" s="23" t="s">
        <v>309</v>
      </c>
      <c r="E72" s="23" t="s">
        <v>33</v>
      </c>
      <c r="F72" s="23" t="s">
        <v>34</v>
      </c>
      <c r="G72" s="24">
        <v>-179.89</v>
      </c>
      <c r="H72" s="24">
        <v>-179.89</v>
      </c>
      <c r="I72" s="24">
        <v>0.02276169611317435</v>
      </c>
      <c r="J72" s="24">
        <v>0.022797354381534532</v>
      </c>
    </row>
    <row r="73" spans="1:10" ht="12.75">
      <c r="A73" s="23" t="s">
        <v>308</v>
      </c>
      <c r="B73" s="23" t="s">
        <v>286</v>
      </c>
      <c r="C73" s="23" t="s">
        <v>82</v>
      </c>
      <c r="D73" s="23" t="s">
        <v>309</v>
      </c>
      <c r="E73" s="23" t="s">
        <v>35</v>
      </c>
      <c r="F73" s="23" t="s">
        <v>36</v>
      </c>
      <c r="G73" s="24">
        <v>-106.47</v>
      </c>
      <c r="H73" s="24">
        <v>-106.47</v>
      </c>
      <c r="I73" s="24">
        <v>0.013471776002944429</v>
      </c>
      <c r="J73" s="24">
        <v>0.013492880766034698</v>
      </c>
    </row>
    <row r="74" spans="1:10" ht="12.75">
      <c r="A74" s="23" t="s">
        <v>308</v>
      </c>
      <c r="B74" s="23" t="s">
        <v>286</v>
      </c>
      <c r="C74" s="23" t="s">
        <v>82</v>
      </c>
      <c r="D74" s="23" t="s">
        <v>309</v>
      </c>
      <c r="E74" s="23" t="s">
        <v>279</v>
      </c>
      <c r="F74" s="23" t="s">
        <v>161</v>
      </c>
      <c r="G74" s="24">
        <v>-946.81</v>
      </c>
      <c r="H74" s="24">
        <v>-946.81</v>
      </c>
      <c r="I74" s="24">
        <v>0.1198009978148569</v>
      </c>
      <c r="J74" s="24">
        <v>0.11998867698026967</v>
      </c>
    </row>
    <row r="75" spans="1:10" ht="12.75">
      <c r="A75" s="23" t="s">
        <v>308</v>
      </c>
      <c r="B75" s="23" t="s">
        <v>286</v>
      </c>
      <c r="C75" s="23" t="s">
        <v>82</v>
      </c>
      <c r="D75" s="23" t="s">
        <v>309</v>
      </c>
      <c r="E75" s="23" t="s">
        <v>37</v>
      </c>
      <c r="F75" s="23" t="s">
        <v>38</v>
      </c>
      <c r="G75" s="24">
        <v>-100.1</v>
      </c>
      <c r="H75" s="24">
        <v>-100.1</v>
      </c>
      <c r="I75" s="24">
        <v>0.012665772310460573</v>
      </c>
      <c r="J75" s="24">
        <v>0.012685614395417237</v>
      </c>
    </row>
    <row r="76" spans="1:10" ht="12.75">
      <c r="A76" s="23" t="s">
        <v>308</v>
      </c>
      <c r="B76" s="23" t="s">
        <v>286</v>
      </c>
      <c r="C76" s="23" t="s">
        <v>82</v>
      </c>
      <c r="D76" s="23" t="s">
        <v>309</v>
      </c>
      <c r="E76" s="23" t="s">
        <v>41</v>
      </c>
      <c r="F76" s="23" t="s">
        <v>42</v>
      </c>
      <c r="G76" s="24">
        <v>-12357.28</v>
      </c>
      <c r="H76" s="24">
        <v>-12357.28</v>
      </c>
      <c r="I76" s="24">
        <v>1.5635813671988834</v>
      </c>
      <c r="J76" s="24">
        <v>1.566030859702313</v>
      </c>
    </row>
    <row r="77" spans="1:10" ht="12.75">
      <c r="A77" s="23" t="s">
        <v>308</v>
      </c>
      <c r="B77" s="23" t="s">
        <v>286</v>
      </c>
      <c r="C77" s="23" t="s">
        <v>82</v>
      </c>
      <c r="D77" s="23" t="s">
        <v>309</v>
      </c>
      <c r="E77" s="23" t="s">
        <v>47</v>
      </c>
      <c r="F77" s="23" t="s">
        <v>48</v>
      </c>
      <c r="G77" s="24"/>
      <c r="H77" s="24">
        <v>-33.88</v>
      </c>
      <c r="I77" s="24">
        <v>0.004286876782002041</v>
      </c>
      <c r="J77" s="24">
        <v>0.0042935925646027575</v>
      </c>
    </row>
    <row r="78" spans="1:10" ht="12.75">
      <c r="A78" s="23" t="s">
        <v>308</v>
      </c>
      <c r="B78" s="23" t="s">
        <v>286</v>
      </c>
      <c r="C78" s="23" t="s">
        <v>82</v>
      </c>
      <c r="D78" s="23" t="s">
        <v>309</v>
      </c>
      <c r="E78" s="20" t="s">
        <v>8</v>
      </c>
      <c r="F78" s="21"/>
      <c r="G78" s="22">
        <v>-213941.22000000006</v>
      </c>
      <c r="H78" s="22">
        <v>-213941.22000000006</v>
      </c>
      <c r="I78" s="22">
        <v>27.07023756585569</v>
      </c>
      <c r="J78" s="22">
        <v>27.112645556494776</v>
      </c>
    </row>
    <row r="79" spans="1:10" ht="12.75">
      <c r="A79" s="23" t="s">
        <v>308</v>
      </c>
      <c r="B79" s="23" t="s">
        <v>286</v>
      </c>
      <c r="C79" s="23" t="s">
        <v>82</v>
      </c>
      <c r="D79" s="23" t="s">
        <v>316</v>
      </c>
      <c r="E79" s="23" t="s">
        <v>96</v>
      </c>
      <c r="F79" s="23" t="s">
        <v>97</v>
      </c>
      <c r="G79" s="24">
        <v>115288.16</v>
      </c>
      <c r="H79" s="24">
        <v>115288.16</v>
      </c>
      <c r="I79" s="24">
        <v>14.768590277321506</v>
      </c>
      <c r="J79" s="24">
        <v>14.768590277321506</v>
      </c>
    </row>
    <row r="80" spans="1:10" ht="12.75">
      <c r="A80" s="23" t="s">
        <v>308</v>
      </c>
      <c r="B80" s="23" t="s">
        <v>286</v>
      </c>
      <c r="C80" s="23" t="s">
        <v>82</v>
      </c>
      <c r="D80" s="23" t="s">
        <v>316</v>
      </c>
      <c r="E80" s="23" t="s">
        <v>98</v>
      </c>
      <c r="F80" s="23" t="s">
        <v>99</v>
      </c>
      <c r="G80" s="24">
        <v>79440.92</v>
      </c>
      <c r="H80" s="24">
        <v>79440.92</v>
      </c>
      <c r="I80" s="24">
        <v>10.176503803456274</v>
      </c>
      <c r="J80" s="24">
        <v>10.176503803456274</v>
      </c>
    </row>
    <row r="81" spans="1:10" ht="12.75">
      <c r="A81" s="23" t="s">
        <v>308</v>
      </c>
      <c r="B81" s="23" t="s">
        <v>286</v>
      </c>
      <c r="C81" s="23" t="s">
        <v>82</v>
      </c>
      <c r="D81" s="23" t="s">
        <v>316</v>
      </c>
      <c r="E81" s="23" t="s">
        <v>100</v>
      </c>
      <c r="F81" s="23" t="s">
        <v>101</v>
      </c>
      <c r="G81" s="24">
        <v>901.62</v>
      </c>
      <c r="H81" s="24">
        <v>901.62</v>
      </c>
      <c r="I81" s="24">
        <v>0.11549890609615605</v>
      </c>
      <c r="J81" s="24">
        <v>0.11549890609615605</v>
      </c>
    </row>
    <row r="82" spans="1:10" ht="12.75">
      <c r="A82" s="23" t="s">
        <v>308</v>
      </c>
      <c r="B82" s="23" t="s">
        <v>286</v>
      </c>
      <c r="C82" s="23" t="s">
        <v>82</v>
      </c>
      <c r="D82" s="23" t="s">
        <v>316</v>
      </c>
      <c r="E82" s="20" t="s">
        <v>8</v>
      </c>
      <c r="F82" s="21"/>
      <c r="G82" s="22">
        <v>195630.7</v>
      </c>
      <c r="H82" s="22">
        <v>195630.7</v>
      </c>
      <c r="I82" s="22">
        <v>25.060592986873935</v>
      </c>
      <c r="J82" s="22">
        <v>25.060592986873935</v>
      </c>
    </row>
    <row r="83" spans="1:10" ht="12.75">
      <c r="A83" s="23" t="s">
        <v>308</v>
      </c>
      <c r="B83" s="23" t="s">
        <v>286</v>
      </c>
      <c r="C83" s="23" t="s">
        <v>82</v>
      </c>
      <c r="D83" s="20" t="s">
        <v>9</v>
      </c>
      <c r="E83" s="20"/>
      <c r="F83" s="21"/>
      <c r="G83" s="22">
        <v>-18310.520000000048</v>
      </c>
      <c r="H83" s="22">
        <v>-18310.520000000048</v>
      </c>
      <c r="I83" s="22">
        <v>188.99835779438382</v>
      </c>
      <c r="J83" s="22">
        <v>216.6407557009981</v>
      </c>
    </row>
    <row r="84" spans="1:10" ht="12.75">
      <c r="A84" s="23" t="s">
        <v>308</v>
      </c>
      <c r="B84" s="23" t="s">
        <v>286</v>
      </c>
      <c r="C84" s="23" t="s">
        <v>102</v>
      </c>
      <c r="D84" s="23" t="s">
        <v>309</v>
      </c>
      <c r="E84" s="23" t="s">
        <v>58</v>
      </c>
      <c r="F84" s="23" t="s">
        <v>59</v>
      </c>
      <c r="G84" s="24">
        <v>-2972.97</v>
      </c>
      <c r="H84" s="24">
        <v>-2972.97</v>
      </c>
      <c r="I84" s="24">
        <v>0.376173437620679</v>
      </c>
      <c r="J84" s="24">
        <v>0.3767627475438919</v>
      </c>
    </row>
    <row r="85" spans="1:10" ht="12.75">
      <c r="A85" s="23" t="s">
        <v>308</v>
      </c>
      <c r="B85" s="23" t="s">
        <v>286</v>
      </c>
      <c r="C85" s="23" t="s">
        <v>102</v>
      </c>
      <c r="D85" s="23" t="s">
        <v>309</v>
      </c>
      <c r="E85" s="23" t="s">
        <v>131</v>
      </c>
      <c r="F85" s="23" t="s">
        <v>132</v>
      </c>
      <c r="G85" s="24">
        <v>-3330.53</v>
      </c>
      <c r="H85" s="24">
        <v>-3330.53</v>
      </c>
      <c r="I85" s="24">
        <v>0.4214159306009816</v>
      </c>
      <c r="J85" s="24">
        <v>0.422076117006683</v>
      </c>
    </row>
    <row r="86" spans="1:10" ht="12.75">
      <c r="A86" s="23" t="s">
        <v>308</v>
      </c>
      <c r="B86" s="23" t="s">
        <v>286</v>
      </c>
      <c r="C86" s="23" t="s">
        <v>102</v>
      </c>
      <c r="D86" s="23" t="s">
        <v>309</v>
      </c>
      <c r="E86" s="23" t="s">
        <v>21</v>
      </c>
      <c r="F86" s="23" t="s">
        <v>22</v>
      </c>
      <c r="G86" s="24">
        <v>-8.15</v>
      </c>
      <c r="H86" s="24">
        <v>-8.15</v>
      </c>
      <c r="I86" s="24">
        <v>0.0010312292140884484</v>
      </c>
      <c r="J86" s="24">
        <v>0.001032844728498007</v>
      </c>
    </row>
    <row r="87" spans="1:10" ht="12.75">
      <c r="A87" s="23" t="s">
        <v>308</v>
      </c>
      <c r="B87" s="23" t="s">
        <v>286</v>
      </c>
      <c r="C87" s="23" t="s">
        <v>102</v>
      </c>
      <c r="D87" s="23" t="s">
        <v>309</v>
      </c>
      <c r="E87" s="23" t="s">
        <v>279</v>
      </c>
      <c r="F87" s="23" t="s">
        <v>161</v>
      </c>
      <c r="G87" s="24">
        <v>-7699.83</v>
      </c>
      <c r="H87" s="24">
        <v>-7699.83</v>
      </c>
      <c r="I87" s="24">
        <v>0.9742686674251112</v>
      </c>
      <c r="J87" s="24">
        <v>0.9757949479547003</v>
      </c>
    </row>
    <row r="88" spans="1:10" ht="12.75">
      <c r="A88" s="23" t="s">
        <v>308</v>
      </c>
      <c r="B88" s="23" t="s">
        <v>286</v>
      </c>
      <c r="C88" s="23" t="s">
        <v>102</v>
      </c>
      <c r="D88" s="23" t="s">
        <v>309</v>
      </c>
      <c r="E88" s="23" t="s">
        <v>41</v>
      </c>
      <c r="F88" s="23" t="s">
        <v>42</v>
      </c>
      <c r="G88" s="24">
        <v>-426.7</v>
      </c>
      <c r="H88" s="24">
        <v>-426.7</v>
      </c>
      <c r="I88" s="24">
        <v>0.053990859589146116</v>
      </c>
      <c r="J88" s="24">
        <v>0.05407544118406129</v>
      </c>
    </row>
    <row r="89" spans="1:10" ht="12.75">
      <c r="A89" s="23" t="s">
        <v>308</v>
      </c>
      <c r="B89" s="23" t="s">
        <v>286</v>
      </c>
      <c r="C89" s="23" t="s">
        <v>102</v>
      </c>
      <c r="D89" s="23" t="s">
        <v>309</v>
      </c>
      <c r="E89" s="23" t="s">
        <v>47</v>
      </c>
      <c r="F89" s="23" t="s">
        <v>48</v>
      </c>
      <c r="G89" s="24"/>
      <c r="H89" s="24">
        <v>-33.88</v>
      </c>
      <c r="I89" s="24">
        <v>0.004286876782002041</v>
      </c>
      <c r="J89" s="24">
        <v>0.0042935925646027575</v>
      </c>
    </row>
    <row r="90" spans="1:10" ht="12.75">
      <c r="A90" s="23" t="s">
        <v>308</v>
      </c>
      <c r="B90" s="23" t="s">
        <v>286</v>
      </c>
      <c r="C90" s="23" t="s">
        <v>102</v>
      </c>
      <c r="D90" s="23" t="s">
        <v>309</v>
      </c>
      <c r="E90" s="20" t="s">
        <v>8</v>
      </c>
      <c r="F90" s="21"/>
      <c r="G90" s="22">
        <v>-14472.06</v>
      </c>
      <c r="H90" s="22">
        <v>-14472.06</v>
      </c>
      <c r="I90" s="22">
        <v>1.8311670012320085</v>
      </c>
      <c r="J90" s="22">
        <v>1.8340356909824373</v>
      </c>
    </row>
    <row r="91" spans="1:10" ht="12.75">
      <c r="A91" s="23" t="s">
        <v>308</v>
      </c>
      <c r="B91" s="23" t="s">
        <v>286</v>
      </c>
      <c r="C91" s="23" t="s">
        <v>102</v>
      </c>
      <c r="D91" s="23" t="s">
        <v>316</v>
      </c>
      <c r="E91" s="23" t="s">
        <v>103</v>
      </c>
      <c r="F91" s="23" t="s">
        <v>104</v>
      </c>
      <c r="G91" s="24">
        <v>5000</v>
      </c>
      <c r="H91" s="24">
        <v>5000</v>
      </c>
      <c r="I91" s="24">
        <v>0.6405076756069966</v>
      </c>
      <c r="J91" s="24">
        <v>0.6405076756069966</v>
      </c>
    </row>
    <row r="92" spans="1:10" ht="12.75">
      <c r="A92" s="23" t="s">
        <v>308</v>
      </c>
      <c r="B92" s="23" t="s">
        <v>286</v>
      </c>
      <c r="C92" s="23" t="s">
        <v>102</v>
      </c>
      <c r="D92" s="23" t="s">
        <v>316</v>
      </c>
      <c r="E92" s="23" t="s">
        <v>259</v>
      </c>
      <c r="F92" s="23" t="s">
        <v>260</v>
      </c>
      <c r="G92" s="24">
        <v>20000</v>
      </c>
      <c r="H92" s="24">
        <v>20000</v>
      </c>
      <c r="I92" s="24">
        <v>2.5620307024279865</v>
      </c>
      <c r="J92" s="24">
        <v>2.5620307024279865</v>
      </c>
    </row>
    <row r="93" spans="1:10" ht="12.75">
      <c r="A93" s="23" t="s">
        <v>308</v>
      </c>
      <c r="B93" s="23" t="s">
        <v>286</v>
      </c>
      <c r="C93" s="23" t="s">
        <v>102</v>
      </c>
      <c r="D93" s="23" t="s">
        <v>316</v>
      </c>
      <c r="E93" s="20" t="s">
        <v>8</v>
      </c>
      <c r="F93" s="21"/>
      <c r="G93" s="22">
        <v>25000</v>
      </c>
      <c r="H93" s="22">
        <v>25000</v>
      </c>
      <c r="I93" s="22">
        <v>3.202538378034983</v>
      </c>
      <c r="J93" s="22">
        <v>3.202538378034983</v>
      </c>
    </row>
    <row r="94" spans="1:10" ht="12.75">
      <c r="A94" s="23" t="s">
        <v>308</v>
      </c>
      <c r="B94" s="23" t="s">
        <v>286</v>
      </c>
      <c r="C94" s="23" t="s">
        <v>102</v>
      </c>
      <c r="D94" s="20" t="s">
        <v>9</v>
      </c>
      <c r="E94" s="20"/>
      <c r="F94" s="21"/>
      <c r="G94" s="22">
        <v>10527.94</v>
      </c>
      <c r="H94" s="22">
        <v>10527.94</v>
      </c>
      <c r="I94" s="22">
        <v>-108.66776972788321</v>
      </c>
      <c r="J94" s="22">
        <v>-124.56122914995098</v>
      </c>
    </row>
    <row r="95" spans="1:10" ht="12.75">
      <c r="A95" s="23" t="s">
        <v>308</v>
      </c>
      <c r="B95" s="23" t="s">
        <v>286</v>
      </c>
      <c r="C95" s="23" t="s">
        <v>105</v>
      </c>
      <c r="D95" s="23" t="s">
        <v>309</v>
      </c>
      <c r="E95" s="23" t="s">
        <v>52</v>
      </c>
      <c r="F95" s="23" t="s">
        <v>53</v>
      </c>
      <c r="G95" s="24">
        <v>-480.78</v>
      </c>
      <c r="H95" s="24">
        <v>-480.78</v>
      </c>
      <c r="I95" s="24">
        <v>0.06083366644778456</v>
      </c>
      <c r="J95" s="24">
        <v>0.06092896792236462</v>
      </c>
    </row>
    <row r="96" spans="1:10" ht="12.75">
      <c r="A96" s="23" t="s">
        <v>308</v>
      </c>
      <c r="B96" s="23" t="s">
        <v>286</v>
      </c>
      <c r="C96" s="23" t="s">
        <v>105</v>
      </c>
      <c r="D96" s="23" t="s">
        <v>309</v>
      </c>
      <c r="E96" s="23" t="s">
        <v>83</v>
      </c>
      <c r="F96" s="23" t="s">
        <v>304</v>
      </c>
      <c r="G96" s="24">
        <v>-18.14</v>
      </c>
      <c r="H96" s="24">
        <v>-18.14</v>
      </c>
      <c r="I96" s="24">
        <v>0.0022952758212962518</v>
      </c>
      <c r="J96" s="24">
        <v>0.002298871579748938</v>
      </c>
    </row>
    <row r="97" spans="1:10" ht="12.75">
      <c r="A97" s="23" t="s">
        <v>308</v>
      </c>
      <c r="B97" s="23" t="s">
        <v>286</v>
      </c>
      <c r="C97" s="23" t="s">
        <v>105</v>
      </c>
      <c r="D97" s="23" t="s">
        <v>309</v>
      </c>
      <c r="E97" s="23" t="s">
        <v>86</v>
      </c>
      <c r="F97" s="23" t="s">
        <v>87</v>
      </c>
      <c r="G97" s="24">
        <v>-242</v>
      </c>
      <c r="H97" s="24">
        <v>-242</v>
      </c>
      <c r="I97" s="24">
        <v>0.03062054844287172</v>
      </c>
      <c r="J97" s="24">
        <v>0.03066851831859112</v>
      </c>
    </row>
    <row r="98" spans="1:10" ht="12.75">
      <c r="A98" s="23" t="s">
        <v>308</v>
      </c>
      <c r="B98" s="23" t="s">
        <v>286</v>
      </c>
      <c r="C98" s="23" t="s">
        <v>105</v>
      </c>
      <c r="D98" s="23" t="s">
        <v>309</v>
      </c>
      <c r="E98" s="23" t="s">
        <v>62</v>
      </c>
      <c r="F98" s="23" t="s">
        <v>63</v>
      </c>
      <c r="G98" s="24">
        <v>-780</v>
      </c>
      <c r="H98" s="24">
        <v>-780</v>
      </c>
      <c r="I98" s="24">
        <v>0.09869432969190058</v>
      </c>
      <c r="J98" s="24">
        <v>0.09884894334091354</v>
      </c>
    </row>
    <row r="99" spans="1:10" ht="12.75">
      <c r="A99" s="23" t="s">
        <v>308</v>
      </c>
      <c r="B99" s="23" t="s">
        <v>286</v>
      </c>
      <c r="C99" s="23" t="s">
        <v>105</v>
      </c>
      <c r="D99" s="23" t="s">
        <v>309</v>
      </c>
      <c r="E99" s="23" t="s">
        <v>92</v>
      </c>
      <c r="F99" s="23" t="s">
        <v>93</v>
      </c>
      <c r="G99" s="24">
        <v>-15284.89</v>
      </c>
      <c r="H99" s="24">
        <v>-15284.89</v>
      </c>
      <c r="I99" s="24">
        <v>1.9340153499544026</v>
      </c>
      <c r="J99" s="24">
        <v>1.9370451610026869</v>
      </c>
    </row>
    <row r="100" spans="1:10" ht="12.75">
      <c r="A100" s="23" t="s">
        <v>308</v>
      </c>
      <c r="B100" s="23" t="s">
        <v>286</v>
      </c>
      <c r="C100" s="23" t="s">
        <v>105</v>
      </c>
      <c r="D100" s="23" t="s">
        <v>309</v>
      </c>
      <c r="E100" s="23" t="s">
        <v>29</v>
      </c>
      <c r="F100" s="23" t="s">
        <v>30</v>
      </c>
      <c r="G100" s="24">
        <v>-2064.67</v>
      </c>
      <c r="H100" s="24">
        <v>-2064.67</v>
      </c>
      <c r="I100" s="24">
        <v>0.26124515600638</v>
      </c>
      <c r="J100" s="24">
        <v>0.26165442031754355</v>
      </c>
    </row>
    <row r="101" spans="1:10" ht="12.75">
      <c r="A101" s="23" t="s">
        <v>308</v>
      </c>
      <c r="B101" s="23" t="s">
        <v>286</v>
      </c>
      <c r="C101" s="23" t="s">
        <v>105</v>
      </c>
      <c r="D101" s="23" t="s">
        <v>309</v>
      </c>
      <c r="E101" s="23" t="s">
        <v>94</v>
      </c>
      <c r="F101" s="23" t="s">
        <v>95</v>
      </c>
      <c r="G101" s="24">
        <v>-4699.18</v>
      </c>
      <c r="H101" s="24">
        <v>-4699.18</v>
      </c>
      <c r="I101" s="24">
        <v>0.5945928464122889</v>
      </c>
      <c r="J101" s="24">
        <v>0.5955243302163513</v>
      </c>
    </row>
    <row r="102" spans="1:10" ht="12.75">
      <c r="A102" s="23" t="s">
        <v>308</v>
      </c>
      <c r="B102" s="23" t="s">
        <v>286</v>
      </c>
      <c r="C102" s="23" t="s">
        <v>105</v>
      </c>
      <c r="D102" s="23" t="s">
        <v>309</v>
      </c>
      <c r="E102" s="23" t="s">
        <v>31</v>
      </c>
      <c r="F102" s="23" t="s">
        <v>32</v>
      </c>
      <c r="G102" s="24">
        <v>-2015.54</v>
      </c>
      <c r="H102" s="24">
        <v>-2015.54</v>
      </c>
      <c r="I102" s="24">
        <v>0.25502867854770933</v>
      </c>
      <c r="J102" s="24">
        <v>0.25542820418121137</v>
      </c>
    </row>
    <row r="103" spans="1:10" ht="12.75">
      <c r="A103" s="23" t="s">
        <v>308</v>
      </c>
      <c r="B103" s="23" t="s">
        <v>286</v>
      </c>
      <c r="C103" s="23" t="s">
        <v>105</v>
      </c>
      <c r="D103" s="23" t="s">
        <v>309</v>
      </c>
      <c r="E103" s="23" t="s">
        <v>33</v>
      </c>
      <c r="F103" s="23" t="s">
        <v>34</v>
      </c>
      <c r="G103" s="24">
        <v>-137.54</v>
      </c>
      <c r="H103" s="24">
        <v>-137.54</v>
      </c>
      <c r="I103" s="24">
        <v>0.017403100135671798</v>
      </c>
      <c r="J103" s="24">
        <v>0.017430363675781088</v>
      </c>
    </row>
    <row r="104" spans="1:10" ht="12.75">
      <c r="A104" s="23" t="s">
        <v>308</v>
      </c>
      <c r="B104" s="23" t="s">
        <v>286</v>
      </c>
      <c r="C104" s="23" t="s">
        <v>105</v>
      </c>
      <c r="D104" s="23" t="s">
        <v>309</v>
      </c>
      <c r="E104" s="23" t="s">
        <v>35</v>
      </c>
      <c r="F104" s="23" t="s">
        <v>36</v>
      </c>
      <c r="G104" s="24">
        <v>-10.26</v>
      </c>
      <c r="H104" s="24">
        <v>-10.26</v>
      </c>
      <c r="I104" s="24">
        <v>0.0012982100290242307</v>
      </c>
      <c r="J104" s="24">
        <v>0.001300243793176632</v>
      </c>
    </row>
    <row r="105" spans="1:10" ht="12.75">
      <c r="A105" s="23" t="s">
        <v>308</v>
      </c>
      <c r="B105" s="23" t="s">
        <v>286</v>
      </c>
      <c r="C105" s="23" t="s">
        <v>105</v>
      </c>
      <c r="D105" s="23" t="s">
        <v>309</v>
      </c>
      <c r="E105" s="23" t="s">
        <v>37</v>
      </c>
      <c r="F105" s="23" t="s">
        <v>38</v>
      </c>
      <c r="G105" s="24">
        <v>-2</v>
      </c>
      <c r="H105" s="24">
        <v>-2</v>
      </c>
      <c r="I105" s="24">
        <v>0.00025306238382538605</v>
      </c>
      <c r="J105" s="24">
        <v>0.00025345882907926544</v>
      </c>
    </row>
    <row r="106" spans="1:10" ht="12.75">
      <c r="A106" s="23" t="s">
        <v>308</v>
      </c>
      <c r="B106" s="23" t="s">
        <v>286</v>
      </c>
      <c r="C106" s="23" t="s">
        <v>105</v>
      </c>
      <c r="D106" s="23" t="s">
        <v>309</v>
      </c>
      <c r="E106" s="23" t="s">
        <v>41</v>
      </c>
      <c r="F106" s="23" t="s">
        <v>42</v>
      </c>
      <c r="G106" s="24">
        <v>-349.91</v>
      </c>
      <c r="H106" s="24">
        <v>-349.91</v>
      </c>
      <c r="I106" s="24">
        <v>0.044274529362170426</v>
      </c>
      <c r="J106" s="24">
        <v>0.044343889441562895</v>
      </c>
    </row>
    <row r="107" spans="1:10" ht="12.75">
      <c r="A107" s="23" t="s">
        <v>308</v>
      </c>
      <c r="B107" s="23" t="s">
        <v>286</v>
      </c>
      <c r="C107" s="23" t="s">
        <v>105</v>
      </c>
      <c r="D107" s="23" t="s">
        <v>309</v>
      </c>
      <c r="E107" s="23" t="s">
        <v>47</v>
      </c>
      <c r="F107" s="23" t="s">
        <v>48</v>
      </c>
      <c r="G107" s="24"/>
      <c r="H107" s="24">
        <v>-33.88</v>
      </c>
      <c r="I107" s="24">
        <v>0.004286876782002041</v>
      </c>
      <c r="J107" s="24">
        <v>0.0042935925646027575</v>
      </c>
    </row>
    <row r="108" spans="1:10" ht="12.75">
      <c r="A108" s="23" t="s">
        <v>308</v>
      </c>
      <c r="B108" s="23" t="s">
        <v>286</v>
      </c>
      <c r="C108" s="23" t="s">
        <v>105</v>
      </c>
      <c r="D108" s="23" t="s">
        <v>309</v>
      </c>
      <c r="E108" s="20" t="s">
        <v>8</v>
      </c>
      <c r="F108" s="21"/>
      <c r="G108" s="22">
        <v>-26118.789999999997</v>
      </c>
      <c r="H108" s="22">
        <v>-26118.789999999997</v>
      </c>
      <c r="I108" s="22">
        <v>3.3048416300173273</v>
      </c>
      <c r="J108" s="22">
        <v>3.3100189651836134</v>
      </c>
    </row>
    <row r="109" spans="1:10" ht="12.75">
      <c r="A109" s="23" t="s">
        <v>308</v>
      </c>
      <c r="B109" s="23" t="s">
        <v>286</v>
      </c>
      <c r="C109" s="23" t="s">
        <v>105</v>
      </c>
      <c r="D109" s="23" t="s">
        <v>316</v>
      </c>
      <c r="E109" s="23" t="s">
        <v>149</v>
      </c>
      <c r="F109" s="23" t="s">
        <v>150</v>
      </c>
      <c r="G109" s="24">
        <v>23100</v>
      </c>
      <c r="H109" s="24">
        <v>23100</v>
      </c>
      <c r="I109" s="24">
        <v>2.9591454613043244</v>
      </c>
      <c r="J109" s="24">
        <v>2.9591454613043244</v>
      </c>
    </row>
    <row r="110" spans="1:10" ht="12.75">
      <c r="A110" s="23" t="s">
        <v>308</v>
      </c>
      <c r="B110" s="23" t="s">
        <v>286</v>
      </c>
      <c r="C110" s="23" t="s">
        <v>105</v>
      </c>
      <c r="D110" s="23" t="s">
        <v>316</v>
      </c>
      <c r="E110" s="20" t="s">
        <v>8</v>
      </c>
      <c r="F110" s="21"/>
      <c r="G110" s="22">
        <v>23100</v>
      </c>
      <c r="H110" s="22">
        <v>23100</v>
      </c>
      <c r="I110" s="22">
        <v>2.9591454613043244</v>
      </c>
      <c r="J110" s="22">
        <v>2.9591454613043244</v>
      </c>
    </row>
    <row r="111" spans="1:10" ht="12.75">
      <c r="A111" s="23" t="s">
        <v>308</v>
      </c>
      <c r="B111" s="23" t="s">
        <v>286</v>
      </c>
      <c r="C111" s="23" t="s">
        <v>105</v>
      </c>
      <c r="D111" s="20" t="s">
        <v>9</v>
      </c>
      <c r="E111" s="20"/>
      <c r="F111" s="21"/>
      <c r="G111" s="22">
        <v>-3018.7899999999972</v>
      </c>
      <c r="H111" s="22">
        <v>-3018.7899999999972</v>
      </c>
      <c r="I111" s="22">
        <v>31.159483866438855</v>
      </c>
      <c r="J111" s="22">
        <v>35.716787229560595</v>
      </c>
    </row>
    <row r="112" spans="1:10" ht="12.75">
      <c r="A112" s="23" t="s">
        <v>308</v>
      </c>
      <c r="B112" s="23" t="s">
        <v>286</v>
      </c>
      <c r="C112" s="23" t="s">
        <v>106</v>
      </c>
      <c r="D112" s="23" t="s">
        <v>309</v>
      </c>
      <c r="E112" s="23" t="s">
        <v>52</v>
      </c>
      <c r="F112" s="23" t="s">
        <v>53</v>
      </c>
      <c r="G112" s="24">
        <v>-6</v>
      </c>
      <c r="H112" s="24">
        <v>-6</v>
      </c>
      <c r="I112" s="24">
        <v>0.0007591871514761583</v>
      </c>
      <c r="J112" s="24">
        <v>0.0007603764872377964</v>
      </c>
    </row>
    <row r="113" spans="1:10" ht="12.75">
      <c r="A113" s="23" t="s">
        <v>308</v>
      </c>
      <c r="B113" s="23" t="s">
        <v>286</v>
      </c>
      <c r="C113" s="23" t="s">
        <v>106</v>
      </c>
      <c r="D113" s="23" t="s">
        <v>309</v>
      </c>
      <c r="E113" s="23" t="s">
        <v>127</v>
      </c>
      <c r="F113" s="23" t="s">
        <v>128</v>
      </c>
      <c r="G113" s="24">
        <v>-1048.31</v>
      </c>
      <c r="H113" s="24">
        <v>-1048.31</v>
      </c>
      <c r="I113" s="24">
        <v>0.13264391379399523</v>
      </c>
      <c r="J113" s="24">
        <v>0.1328517125560424</v>
      </c>
    </row>
    <row r="114" spans="1:10" ht="12.75">
      <c r="A114" s="23" t="s">
        <v>308</v>
      </c>
      <c r="B114" s="23" t="s">
        <v>286</v>
      </c>
      <c r="C114" s="23" t="s">
        <v>106</v>
      </c>
      <c r="D114" s="23" t="s">
        <v>309</v>
      </c>
      <c r="E114" s="23" t="s">
        <v>11</v>
      </c>
      <c r="F114" s="23" t="s">
        <v>12</v>
      </c>
      <c r="G114" s="24">
        <v>-440.22</v>
      </c>
      <c r="H114" s="24">
        <v>-440.22</v>
      </c>
      <c r="I114" s="24">
        <v>0.05570156130380574</v>
      </c>
      <c r="J114" s="24">
        <v>0.05578882286863712</v>
      </c>
    </row>
    <row r="115" spans="1:10" ht="12.75">
      <c r="A115" s="23" t="s">
        <v>308</v>
      </c>
      <c r="B115" s="23" t="s">
        <v>286</v>
      </c>
      <c r="C115" s="23" t="s">
        <v>106</v>
      </c>
      <c r="D115" s="23" t="s">
        <v>309</v>
      </c>
      <c r="E115" s="23" t="s">
        <v>19</v>
      </c>
      <c r="F115" s="23" t="s">
        <v>20</v>
      </c>
      <c r="G115" s="24">
        <v>-17.27</v>
      </c>
      <c r="H115" s="24">
        <v>-12.95</v>
      </c>
      <c r="I115" s="24">
        <v>0.0021851936843322087</v>
      </c>
      <c r="J115" s="24">
        <v>0.0016411459182882437</v>
      </c>
    </row>
    <row r="116" spans="1:10" ht="12.75">
      <c r="A116" s="23" t="s">
        <v>308</v>
      </c>
      <c r="B116" s="23" t="s">
        <v>286</v>
      </c>
      <c r="C116" s="23" t="s">
        <v>106</v>
      </c>
      <c r="D116" s="23" t="s">
        <v>309</v>
      </c>
      <c r="E116" s="23" t="s">
        <v>21</v>
      </c>
      <c r="F116" s="23" t="s">
        <v>22</v>
      </c>
      <c r="G116" s="24">
        <v>-12.01</v>
      </c>
      <c r="H116" s="24">
        <v>-12.01</v>
      </c>
      <c r="I116" s="24">
        <v>0.0015196396148714434</v>
      </c>
      <c r="J116" s="24">
        <v>0.001522020268620989</v>
      </c>
    </row>
    <row r="117" spans="1:10" ht="12.75">
      <c r="A117" s="23" t="s">
        <v>308</v>
      </c>
      <c r="B117" s="23" t="s">
        <v>286</v>
      </c>
      <c r="C117" s="23" t="s">
        <v>106</v>
      </c>
      <c r="D117" s="23" t="s">
        <v>309</v>
      </c>
      <c r="E117" s="23" t="s">
        <v>279</v>
      </c>
      <c r="F117" s="23" t="s">
        <v>161</v>
      </c>
      <c r="G117" s="24">
        <v>-3108.67</v>
      </c>
      <c r="H117" s="24">
        <v>-3108.67</v>
      </c>
      <c r="I117" s="24">
        <v>0.39334372036323145</v>
      </c>
      <c r="J117" s="24">
        <v>0.3939599290969201</v>
      </c>
    </row>
    <row r="118" spans="1:10" ht="12.75">
      <c r="A118" s="23" t="s">
        <v>308</v>
      </c>
      <c r="B118" s="23" t="s">
        <v>286</v>
      </c>
      <c r="C118" s="23" t="s">
        <v>106</v>
      </c>
      <c r="D118" s="23" t="s">
        <v>309</v>
      </c>
      <c r="E118" s="23" t="s">
        <v>276</v>
      </c>
      <c r="F118" s="23" t="s">
        <v>168</v>
      </c>
      <c r="G118" s="24">
        <v>-1305</v>
      </c>
      <c r="H118" s="24">
        <v>-1305</v>
      </c>
      <c r="I118" s="24">
        <v>0.16512320544606443</v>
      </c>
      <c r="J118" s="24">
        <v>0.1653818859742207</v>
      </c>
    </row>
    <row r="119" spans="1:10" ht="12.75">
      <c r="A119" s="23" t="s">
        <v>308</v>
      </c>
      <c r="B119" s="23" t="s">
        <v>286</v>
      </c>
      <c r="C119" s="23" t="s">
        <v>106</v>
      </c>
      <c r="D119" s="23" t="s">
        <v>309</v>
      </c>
      <c r="E119" s="23" t="s">
        <v>278</v>
      </c>
      <c r="F119" s="23" t="s">
        <v>172</v>
      </c>
      <c r="G119" s="24">
        <v>-196.6</v>
      </c>
      <c r="H119" s="24">
        <v>-196.6</v>
      </c>
      <c r="I119" s="24">
        <v>0.024876032330035453</v>
      </c>
      <c r="J119" s="24">
        <v>0.024915002898491793</v>
      </c>
    </row>
    <row r="120" spans="1:10" ht="12.75">
      <c r="A120" s="23" t="s">
        <v>308</v>
      </c>
      <c r="B120" s="23" t="s">
        <v>286</v>
      </c>
      <c r="C120" s="23" t="s">
        <v>106</v>
      </c>
      <c r="D120" s="23" t="s">
        <v>309</v>
      </c>
      <c r="E120" s="23" t="s">
        <v>277</v>
      </c>
      <c r="F120" s="23" t="s">
        <v>177</v>
      </c>
      <c r="G120" s="24">
        <v>-771.48</v>
      </c>
      <c r="H120" s="24">
        <v>-771.48</v>
      </c>
      <c r="I120" s="24">
        <v>0.09761628393680442</v>
      </c>
      <c r="J120" s="24">
        <v>0.09776920872903586</v>
      </c>
    </row>
    <row r="121" spans="1:10" ht="12.75">
      <c r="A121" s="23" t="s">
        <v>308</v>
      </c>
      <c r="B121" s="23" t="s">
        <v>286</v>
      </c>
      <c r="C121" s="23" t="s">
        <v>106</v>
      </c>
      <c r="D121" s="23" t="s">
        <v>309</v>
      </c>
      <c r="E121" s="23" t="s">
        <v>274</v>
      </c>
      <c r="F121" s="23" t="s">
        <v>179</v>
      </c>
      <c r="G121" s="24">
        <v>-2039.26</v>
      </c>
      <c r="H121" s="24">
        <v>-2039.26</v>
      </c>
      <c r="I121" s="24">
        <v>0.2580299984198784</v>
      </c>
      <c r="J121" s="24">
        <v>0.2584342258940915</v>
      </c>
    </row>
    <row r="122" spans="1:10" ht="12.75">
      <c r="A122" s="23" t="s">
        <v>308</v>
      </c>
      <c r="B122" s="23" t="s">
        <v>286</v>
      </c>
      <c r="C122" s="23" t="s">
        <v>106</v>
      </c>
      <c r="D122" s="23" t="s">
        <v>309</v>
      </c>
      <c r="E122" s="23" t="s">
        <v>41</v>
      </c>
      <c r="F122" s="23" t="s">
        <v>42</v>
      </c>
      <c r="G122" s="24">
        <v>-1398.68</v>
      </c>
      <c r="H122" s="24">
        <v>-1398.68</v>
      </c>
      <c r="I122" s="24">
        <v>0.1769766475044455</v>
      </c>
      <c r="J122" s="24">
        <v>0.17725389752829354</v>
      </c>
    </row>
    <row r="123" spans="1:10" ht="12.75">
      <c r="A123" s="23" t="s">
        <v>308</v>
      </c>
      <c r="B123" s="23" t="s">
        <v>286</v>
      </c>
      <c r="C123" s="23" t="s">
        <v>106</v>
      </c>
      <c r="D123" s="23" t="s">
        <v>309</v>
      </c>
      <c r="E123" s="23" t="s">
        <v>47</v>
      </c>
      <c r="F123" s="23" t="s">
        <v>48</v>
      </c>
      <c r="G123" s="24"/>
      <c r="H123" s="24">
        <v>-33.88</v>
      </c>
      <c r="I123" s="24">
        <v>0.004286876782002041</v>
      </c>
      <c r="J123" s="24">
        <v>0.0042935925646027575</v>
      </c>
    </row>
    <row r="124" spans="1:10" ht="12.75">
      <c r="A124" s="23" t="s">
        <v>308</v>
      </c>
      <c r="B124" s="23" t="s">
        <v>286</v>
      </c>
      <c r="C124" s="23" t="s">
        <v>106</v>
      </c>
      <c r="D124" s="23" t="s">
        <v>309</v>
      </c>
      <c r="E124" s="20" t="s">
        <v>8</v>
      </c>
      <c r="F124" s="21"/>
      <c r="G124" s="22">
        <v>-10377.38</v>
      </c>
      <c r="H124" s="22">
        <v>-10373.06</v>
      </c>
      <c r="I124" s="22">
        <v>1.3130622603309425</v>
      </c>
      <c r="J124" s="22">
        <v>1.3145718207844828</v>
      </c>
    </row>
    <row r="125" spans="1:10" ht="12.75">
      <c r="A125" s="23" t="s">
        <v>308</v>
      </c>
      <c r="B125" s="23" t="s">
        <v>286</v>
      </c>
      <c r="C125" s="23" t="s">
        <v>106</v>
      </c>
      <c r="D125" s="23" t="s">
        <v>316</v>
      </c>
      <c r="E125" s="23" t="s">
        <v>294</v>
      </c>
      <c r="F125" s="23" t="s">
        <v>295</v>
      </c>
      <c r="G125" s="24">
        <v>6347.5</v>
      </c>
      <c r="H125" s="24">
        <v>6347.5</v>
      </c>
      <c r="I125" s="24">
        <v>0.8131244941830823</v>
      </c>
      <c r="J125" s="24">
        <v>0.8131244941830823</v>
      </c>
    </row>
    <row r="126" spans="1:10" ht="12.75">
      <c r="A126" s="23" t="s">
        <v>308</v>
      </c>
      <c r="B126" s="23" t="s">
        <v>286</v>
      </c>
      <c r="C126" s="23" t="s">
        <v>106</v>
      </c>
      <c r="D126" s="23" t="s">
        <v>316</v>
      </c>
      <c r="E126" s="23" t="s">
        <v>109</v>
      </c>
      <c r="F126" s="23" t="s">
        <v>110</v>
      </c>
      <c r="G126" s="24">
        <v>12138</v>
      </c>
      <c r="H126" s="24">
        <v>12138</v>
      </c>
      <c r="I126" s="24">
        <v>1.554896433303545</v>
      </c>
      <c r="J126" s="24">
        <v>1.554896433303545</v>
      </c>
    </row>
    <row r="127" spans="1:10" ht="12.75">
      <c r="A127" s="23" t="s">
        <v>308</v>
      </c>
      <c r="B127" s="23" t="s">
        <v>286</v>
      </c>
      <c r="C127" s="23" t="s">
        <v>106</v>
      </c>
      <c r="D127" s="23" t="s">
        <v>316</v>
      </c>
      <c r="E127" s="23" t="s">
        <v>111</v>
      </c>
      <c r="F127" s="23" t="s">
        <v>112</v>
      </c>
      <c r="G127" s="24">
        <v>8578.05</v>
      </c>
      <c r="H127" s="24">
        <v>8578.05</v>
      </c>
      <c r="I127" s="24">
        <v>1.0988613733481194</v>
      </c>
      <c r="J127" s="24">
        <v>1.0988613733481194</v>
      </c>
    </row>
    <row r="128" spans="1:10" ht="12.75">
      <c r="A128" s="23" t="s">
        <v>308</v>
      </c>
      <c r="B128" s="23" t="s">
        <v>286</v>
      </c>
      <c r="C128" s="23" t="s">
        <v>106</v>
      </c>
      <c r="D128" s="23" t="s">
        <v>316</v>
      </c>
      <c r="E128" s="23" t="s">
        <v>113</v>
      </c>
      <c r="F128" s="23" t="s">
        <v>114</v>
      </c>
      <c r="G128" s="24">
        <v>171543.04</v>
      </c>
      <c r="H128" s="24">
        <v>171543.04</v>
      </c>
      <c r="I128" s="24">
        <v>21.97492676339161</v>
      </c>
      <c r="J128" s="24">
        <v>21.97492676339161</v>
      </c>
    </row>
    <row r="129" spans="1:10" ht="12.75">
      <c r="A129" s="23" t="s">
        <v>308</v>
      </c>
      <c r="B129" s="23" t="s">
        <v>286</v>
      </c>
      <c r="C129" s="23" t="s">
        <v>106</v>
      </c>
      <c r="D129" s="23" t="s">
        <v>316</v>
      </c>
      <c r="E129" s="23" t="s">
        <v>115</v>
      </c>
      <c r="F129" s="23" t="s">
        <v>116</v>
      </c>
      <c r="G129" s="24">
        <v>76994.58</v>
      </c>
      <c r="H129" s="24">
        <v>76994.58</v>
      </c>
      <c r="I129" s="24">
        <v>9.863123894027389</v>
      </c>
      <c r="J129" s="24">
        <v>9.863123894027389</v>
      </c>
    </row>
    <row r="130" spans="1:10" ht="12.75">
      <c r="A130" s="23" t="s">
        <v>308</v>
      </c>
      <c r="B130" s="23" t="s">
        <v>286</v>
      </c>
      <c r="C130" s="23" t="s">
        <v>106</v>
      </c>
      <c r="D130" s="23" t="s">
        <v>316</v>
      </c>
      <c r="E130" s="23" t="s">
        <v>117</v>
      </c>
      <c r="F130" s="23" t="s">
        <v>118</v>
      </c>
      <c r="G130" s="24">
        <v>350</v>
      </c>
      <c r="H130" s="24">
        <v>350</v>
      </c>
      <c r="I130" s="24">
        <v>0.04483553729248976</v>
      </c>
      <c r="J130" s="24">
        <v>0.04483553729248976</v>
      </c>
    </row>
    <row r="131" spans="1:10" ht="12.75">
      <c r="A131" s="23" t="s">
        <v>308</v>
      </c>
      <c r="B131" s="23" t="s">
        <v>286</v>
      </c>
      <c r="C131" s="23" t="s">
        <v>106</v>
      </c>
      <c r="D131" s="23" t="s">
        <v>316</v>
      </c>
      <c r="E131" s="20" t="s">
        <v>8</v>
      </c>
      <c r="F131" s="21"/>
      <c r="G131" s="22">
        <v>275951.17</v>
      </c>
      <c r="H131" s="22">
        <v>275951.17</v>
      </c>
      <c r="I131" s="22">
        <v>35.349768495546236</v>
      </c>
      <c r="J131" s="22">
        <v>35.349768495546236</v>
      </c>
    </row>
    <row r="132" spans="1:10" ht="12.75">
      <c r="A132" s="23" t="s">
        <v>308</v>
      </c>
      <c r="B132" s="23" t="s">
        <v>286</v>
      </c>
      <c r="C132" s="23" t="s">
        <v>106</v>
      </c>
      <c r="D132" s="20" t="s">
        <v>9</v>
      </c>
      <c r="E132" s="20"/>
      <c r="F132" s="21"/>
      <c r="G132" s="22">
        <v>265573.79</v>
      </c>
      <c r="H132" s="22">
        <v>265578.11</v>
      </c>
      <c r="I132" s="22">
        <v>-2741.2116195078247</v>
      </c>
      <c r="J132" s="22">
        <v>-3142.1850634521934</v>
      </c>
    </row>
    <row r="133" spans="1:10" ht="12.75">
      <c r="A133" s="23" t="s">
        <v>308</v>
      </c>
      <c r="B133" s="23" t="s">
        <v>286</v>
      </c>
      <c r="C133" s="23" t="s">
        <v>119</v>
      </c>
      <c r="D133" s="23" t="s">
        <v>309</v>
      </c>
      <c r="E133" s="23" t="s">
        <v>52</v>
      </c>
      <c r="F133" s="23" t="s">
        <v>53</v>
      </c>
      <c r="G133" s="24">
        <v>-66.6</v>
      </c>
      <c r="H133" s="24">
        <v>-66.6</v>
      </c>
      <c r="I133" s="24">
        <v>0.008426977381385356</v>
      </c>
      <c r="J133" s="24">
        <v>0.008440179008339538</v>
      </c>
    </row>
    <row r="134" spans="1:10" ht="12.75">
      <c r="A134" s="23" t="s">
        <v>308</v>
      </c>
      <c r="B134" s="23" t="s">
        <v>286</v>
      </c>
      <c r="C134" s="23" t="s">
        <v>119</v>
      </c>
      <c r="D134" s="23" t="s">
        <v>309</v>
      </c>
      <c r="E134" s="23" t="s">
        <v>54</v>
      </c>
      <c r="F134" s="23" t="s">
        <v>55</v>
      </c>
      <c r="G134" s="24">
        <v>-299</v>
      </c>
      <c r="H134" s="24">
        <v>-299</v>
      </c>
      <c r="I134" s="24">
        <v>0.03783282638189522</v>
      </c>
      <c r="J134" s="24">
        <v>0.037892094947350186</v>
      </c>
    </row>
    <row r="135" spans="1:10" ht="12.75">
      <c r="A135" s="23" t="s">
        <v>308</v>
      </c>
      <c r="B135" s="23" t="s">
        <v>286</v>
      </c>
      <c r="C135" s="23" t="s">
        <v>119</v>
      </c>
      <c r="D135" s="23" t="s">
        <v>309</v>
      </c>
      <c r="E135" s="23" t="s">
        <v>298</v>
      </c>
      <c r="F135" s="23" t="s">
        <v>299</v>
      </c>
      <c r="G135" s="24">
        <v>-1200</v>
      </c>
      <c r="H135" s="24">
        <v>-1200</v>
      </c>
      <c r="I135" s="24">
        <v>0.15183743029523164</v>
      </c>
      <c r="J135" s="24">
        <v>0.1520752974475593</v>
      </c>
    </row>
    <row r="136" spans="1:10" ht="12.75">
      <c r="A136" s="23" t="s">
        <v>308</v>
      </c>
      <c r="B136" s="23" t="s">
        <v>286</v>
      </c>
      <c r="C136" s="23" t="s">
        <v>119</v>
      </c>
      <c r="D136" s="23" t="s">
        <v>309</v>
      </c>
      <c r="E136" s="23" t="s">
        <v>64</v>
      </c>
      <c r="F136" s="23" t="s">
        <v>65</v>
      </c>
      <c r="G136" s="24">
        <v>-5617.86</v>
      </c>
      <c r="H136" s="24">
        <v>-5617.86</v>
      </c>
      <c r="I136" s="24">
        <v>0.7108345217986417</v>
      </c>
      <c r="J136" s="24">
        <v>0.7119481087656212</v>
      </c>
    </row>
    <row r="137" spans="1:10" ht="12.75">
      <c r="A137" s="23" t="s">
        <v>308</v>
      </c>
      <c r="B137" s="23" t="s">
        <v>286</v>
      </c>
      <c r="C137" s="23" t="s">
        <v>119</v>
      </c>
      <c r="D137" s="23" t="s">
        <v>309</v>
      </c>
      <c r="E137" s="23" t="s">
        <v>120</v>
      </c>
      <c r="F137" s="23" t="s">
        <v>121</v>
      </c>
      <c r="G137" s="24">
        <v>-1209.5</v>
      </c>
      <c r="H137" s="24">
        <v>-1209.5</v>
      </c>
      <c r="I137" s="24">
        <v>0.15303947661840223</v>
      </c>
      <c r="J137" s="24">
        <v>0.1532792268856858</v>
      </c>
    </row>
    <row r="138" spans="1:10" ht="12.75">
      <c r="A138" s="23" t="s">
        <v>308</v>
      </c>
      <c r="B138" s="23" t="s">
        <v>286</v>
      </c>
      <c r="C138" s="23" t="s">
        <v>119</v>
      </c>
      <c r="D138" s="23" t="s">
        <v>309</v>
      </c>
      <c r="E138" s="23" t="s">
        <v>15</v>
      </c>
      <c r="F138" s="23" t="s">
        <v>16</v>
      </c>
      <c r="G138" s="24">
        <v>-1207.5</v>
      </c>
      <c r="H138" s="24">
        <v>-1207.5</v>
      </c>
      <c r="I138" s="24">
        <v>0.15278641423457684</v>
      </c>
      <c r="J138" s="24">
        <v>0.15302576805660653</v>
      </c>
    </row>
    <row r="139" spans="1:10" ht="12.75">
      <c r="A139" s="23" t="s">
        <v>308</v>
      </c>
      <c r="B139" s="23" t="s">
        <v>286</v>
      </c>
      <c r="C139" s="23" t="s">
        <v>119</v>
      </c>
      <c r="D139" s="23" t="s">
        <v>309</v>
      </c>
      <c r="E139" s="23" t="s">
        <v>17</v>
      </c>
      <c r="F139" s="23" t="s">
        <v>18</v>
      </c>
      <c r="G139" s="24">
        <v>-4172.5</v>
      </c>
      <c r="H139" s="24">
        <v>-4172.5</v>
      </c>
      <c r="I139" s="24">
        <v>0.5279513982557117</v>
      </c>
      <c r="J139" s="24">
        <v>0.5287784821666176</v>
      </c>
    </row>
    <row r="140" spans="1:10" ht="12.75">
      <c r="A140" s="23" t="s">
        <v>308</v>
      </c>
      <c r="B140" s="23" t="s">
        <v>286</v>
      </c>
      <c r="C140" s="23" t="s">
        <v>119</v>
      </c>
      <c r="D140" s="23" t="s">
        <v>309</v>
      </c>
      <c r="E140" s="23" t="s">
        <v>19</v>
      </c>
      <c r="F140" s="23" t="s">
        <v>20</v>
      </c>
      <c r="G140" s="24">
        <v>-3912.69</v>
      </c>
      <c r="H140" s="24">
        <v>-2934.52</v>
      </c>
      <c r="I140" s="24">
        <v>0.4950773292848749</v>
      </c>
      <c r="J140" s="24">
        <v>0.37189000155484303</v>
      </c>
    </row>
    <row r="141" spans="1:10" ht="12.75">
      <c r="A141" s="23" t="s">
        <v>308</v>
      </c>
      <c r="B141" s="23" t="s">
        <v>286</v>
      </c>
      <c r="C141" s="23" t="s">
        <v>119</v>
      </c>
      <c r="D141" s="23" t="s">
        <v>309</v>
      </c>
      <c r="E141" s="23" t="s">
        <v>21</v>
      </c>
      <c r="F141" s="23" t="s">
        <v>22</v>
      </c>
      <c r="G141" s="24">
        <v>-61.43</v>
      </c>
      <c r="H141" s="24">
        <v>-61.43</v>
      </c>
      <c r="I141" s="24">
        <v>0.007772811119196733</v>
      </c>
      <c r="J141" s="24">
        <v>0.007784987935169639</v>
      </c>
    </row>
    <row r="142" spans="1:10" ht="12.75">
      <c r="A142" s="23" t="s">
        <v>308</v>
      </c>
      <c r="B142" s="23" t="s">
        <v>286</v>
      </c>
      <c r="C142" s="23" t="s">
        <v>119</v>
      </c>
      <c r="D142" s="23" t="s">
        <v>309</v>
      </c>
      <c r="E142" s="23" t="s">
        <v>25</v>
      </c>
      <c r="F142" s="23" t="s">
        <v>26</v>
      </c>
      <c r="G142" s="24">
        <v>-70</v>
      </c>
      <c r="H142" s="24">
        <v>-70</v>
      </c>
      <c r="I142" s="24">
        <v>0.008857183433888513</v>
      </c>
      <c r="J142" s="24">
        <v>0.008871059017774293</v>
      </c>
    </row>
    <row r="143" spans="1:10" ht="12.75">
      <c r="A143" s="23" t="s">
        <v>308</v>
      </c>
      <c r="B143" s="23" t="s">
        <v>286</v>
      </c>
      <c r="C143" s="23" t="s">
        <v>119</v>
      </c>
      <c r="D143" s="23" t="s">
        <v>309</v>
      </c>
      <c r="E143" s="23" t="s">
        <v>66</v>
      </c>
      <c r="F143" s="23" t="s">
        <v>67</v>
      </c>
      <c r="G143" s="24">
        <v>-901.9</v>
      </c>
      <c r="H143" s="24">
        <v>-901.9</v>
      </c>
      <c r="I143" s="24">
        <v>0.11411848198605784</v>
      </c>
      <c r="J143" s="24">
        <v>0.11429725897329478</v>
      </c>
    </row>
    <row r="144" spans="1:10" ht="12.75">
      <c r="A144" s="23" t="s">
        <v>308</v>
      </c>
      <c r="B144" s="23" t="s">
        <v>286</v>
      </c>
      <c r="C144" s="23" t="s">
        <v>119</v>
      </c>
      <c r="D144" s="23" t="s">
        <v>309</v>
      </c>
      <c r="E144" s="23" t="s">
        <v>300</v>
      </c>
      <c r="F144" s="23" t="s">
        <v>301</v>
      </c>
      <c r="G144" s="24">
        <v>-4000</v>
      </c>
      <c r="H144" s="24">
        <v>-4000</v>
      </c>
      <c r="I144" s="24">
        <v>0.5061247676507722</v>
      </c>
      <c r="J144" s="24">
        <v>0.506917658158531</v>
      </c>
    </row>
    <row r="145" spans="1:10" ht="12.75">
      <c r="A145" s="23" t="s">
        <v>308</v>
      </c>
      <c r="B145" s="23" t="s">
        <v>286</v>
      </c>
      <c r="C145" s="23" t="s">
        <v>119</v>
      </c>
      <c r="D145" s="23" t="s">
        <v>309</v>
      </c>
      <c r="E145" s="23" t="s">
        <v>68</v>
      </c>
      <c r="F145" s="23" t="s">
        <v>69</v>
      </c>
      <c r="G145" s="24">
        <v>-62960</v>
      </c>
      <c r="H145" s="24">
        <v>-62960</v>
      </c>
      <c r="I145" s="24">
        <v>7.966403842823154</v>
      </c>
      <c r="J145" s="24">
        <v>7.978883939415277</v>
      </c>
    </row>
    <row r="146" spans="1:10" ht="12.75">
      <c r="A146" s="23" t="s">
        <v>308</v>
      </c>
      <c r="B146" s="23" t="s">
        <v>286</v>
      </c>
      <c r="C146" s="23" t="s">
        <v>119</v>
      </c>
      <c r="D146" s="23" t="s">
        <v>309</v>
      </c>
      <c r="E146" s="23" t="s">
        <v>139</v>
      </c>
      <c r="F146" s="23" t="s">
        <v>140</v>
      </c>
      <c r="G146" s="24">
        <v>-4116.46</v>
      </c>
      <c r="H146" s="24">
        <v>-4116.46</v>
      </c>
      <c r="I146" s="24">
        <v>0.5208605902609245</v>
      </c>
      <c r="J146" s="24">
        <v>0.5216765657758166</v>
      </c>
    </row>
    <row r="147" spans="1:10" ht="12.75">
      <c r="A147" s="23" t="s">
        <v>308</v>
      </c>
      <c r="B147" s="23" t="s">
        <v>286</v>
      </c>
      <c r="C147" s="23" t="s">
        <v>119</v>
      </c>
      <c r="D147" s="23" t="s">
        <v>309</v>
      </c>
      <c r="E147" s="23" t="s">
        <v>151</v>
      </c>
      <c r="F147" s="23" t="s">
        <v>152</v>
      </c>
      <c r="G147" s="24">
        <v>-1600</v>
      </c>
      <c r="H147" s="24">
        <v>-1600</v>
      </c>
      <c r="I147" s="24">
        <v>0.20244990706030888</v>
      </c>
      <c r="J147" s="24">
        <v>0.2027670632634124</v>
      </c>
    </row>
    <row r="148" spans="1:10" ht="12.75">
      <c r="A148" s="23" t="s">
        <v>308</v>
      </c>
      <c r="B148" s="23" t="s">
        <v>286</v>
      </c>
      <c r="C148" s="23" t="s">
        <v>119</v>
      </c>
      <c r="D148" s="23" t="s">
        <v>309</v>
      </c>
      <c r="E148" s="23" t="s">
        <v>27</v>
      </c>
      <c r="F148" s="23" t="s">
        <v>28</v>
      </c>
      <c r="G148" s="24">
        <v>-9.46</v>
      </c>
      <c r="H148" s="24">
        <v>-9.46</v>
      </c>
      <c r="I148" s="24">
        <v>0.0011969850754940763</v>
      </c>
      <c r="J148" s="24">
        <v>0.0011988602615449259</v>
      </c>
    </row>
    <row r="149" spans="1:10" ht="12.75">
      <c r="A149" s="23" t="s">
        <v>308</v>
      </c>
      <c r="B149" s="23" t="s">
        <v>286</v>
      </c>
      <c r="C149" s="23" t="s">
        <v>119</v>
      </c>
      <c r="D149" s="23" t="s">
        <v>309</v>
      </c>
      <c r="E149" s="23" t="s">
        <v>302</v>
      </c>
      <c r="F149" s="23" t="s">
        <v>303</v>
      </c>
      <c r="G149" s="24">
        <v>-1636.44</v>
      </c>
      <c r="H149" s="24">
        <v>-1636.44</v>
      </c>
      <c r="I149" s="24">
        <v>0.20706070369360738</v>
      </c>
      <c r="J149" s="24">
        <v>0.2073850831292366</v>
      </c>
    </row>
    <row r="150" spans="1:10" ht="12.75">
      <c r="A150" s="23" t="s">
        <v>308</v>
      </c>
      <c r="B150" s="23" t="s">
        <v>286</v>
      </c>
      <c r="C150" s="23" t="s">
        <v>119</v>
      </c>
      <c r="D150" s="23" t="s">
        <v>309</v>
      </c>
      <c r="E150" s="23" t="s">
        <v>70</v>
      </c>
      <c r="F150" s="23" t="s">
        <v>71</v>
      </c>
      <c r="G150" s="24">
        <v>-600</v>
      </c>
      <c r="H150" s="24">
        <v>-600</v>
      </c>
      <c r="I150" s="24">
        <v>0.07591871514761582</v>
      </c>
      <c r="J150" s="24">
        <v>0.07603764872377965</v>
      </c>
    </row>
    <row r="151" spans="1:10" ht="12.75">
      <c r="A151" s="23" t="s">
        <v>308</v>
      </c>
      <c r="B151" s="23" t="s">
        <v>286</v>
      </c>
      <c r="C151" s="23" t="s">
        <v>119</v>
      </c>
      <c r="D151" s="23" t="s">
        <v>309</v>
      </c>
      <c r="E151" s="23" t="s">
        <v>72</v>
      </c>
      <c r="F151" s="23" t="s">
        <v>73</v>
      </c>
      <c r="G151" s="24">
        <v>-5110</v>
      </c>
      <c r="H151" s="24">
        <v>-5110</v>
      </c>
      <c r="I151" s="24">
        <v>0.6465743906738615</v>
      </c>
      <c r="J151" s="24">
        <v>0.6475873082975233</v>
      </c>
    </row>
    <row r="152" spans="1:10" ht="12.75">
      <c r="A152" s="23" t="s">
        <v>308</v>
      </c>
      <c r="B152" s="23" t="s">
        <v>286</v>
      </c>
      <c r="C152" s="23" t="s">
        <v>119</v>
      </c>
      <c r="D152" s="23" t="s">
        <v>309</v>
      </c>
      <c r="E152" s="23" t="s">
        <v>92</v>
      </c>
      <c r="F152" s="23" t="s">
        <v>93</v>
      </c>
      <c r="G152" s="24">
        <v>-2719.99</v>
      </c>
      <c r="H152" s="24">
        <v>-2719.99</v>
      </c>
      <c r="I152" s="24">
        <v>0.34416357669060593</v>
      </c>
      <c r="J152" s="24">
        <v>0.3447027402536556</v>
      </c>
    </row>
    <row r="153" spans="1:10" ht="12.75">
      <c r="A153" s="23" t="s">
        <v>308</v>
      </c>
      <c r="B153" s="23" t="s">
        <v>286</v>
      </c>
      <c r="C153" s="23" t="s">
        <v>119</v>
      </c>
      <c r="D153" s="23" t="s">
        <v>309</v>
      </c>
      <c r="E153" s="23" t="s">
        <v>29</v>
      </c>
      <c r="F153" s="23" t="s">
        <v>30</v>
      </c>
      <c r="G153" s="24">
        <v>-3390.01</v>
      </c>
      <c r="H153" s="24">
        <v>-3390.01</v>
      </c>
      <c r="I153" s="24">
        <v>0.42894200589594855</v>
      </c>
      <c r="J153" s="24">
        <v>0.42961398258350036</v>
      </c>
    </row>
    <row r="154" spans="1:10" ht="12.75">
      <c r="A154" s="23" t="s">
        <v>308</v>
      </c>
      <c r="B154" s="23" t="s">
        <v>286</v>
      </c>
      <c r="C154" s="23" t="s">
        <v>119</v>
      </c>
      <c r="D154" s="23" t="s">
        <v>309</v>
      </c>
      <c r="E154" s="23" t="s">
        <v>94</v>
      </c>
      <c r="F154" s="23" t="s">
        <v>95</v>
      </c>
      <c r="G154" s="24">
        <v>-403.47</v>
      </c>
      <c r="H154" s="24">
        <v>-403.47</v>
      </c>
      <c r="I154" s="24">
        <v>0.051051540001014264</v>
      </c>
      <c r="J154" s="24">
        <v>0.051131516884305624</v>
      </c>
    </row>
    <row r="155" spans="1:10" ht="12.75">
      <c r="A155" s="23" t="s">
        <v>308</v>
      </c>
      <c r="B155" s="23" t="s">
        <v>286</v>
      </c>
      <c r="C155" s="23" t="s">
        <v>119</v>
      </c>
      <c r="D155" s="23" t="s">
        <v>309</v>
      </c>
      <c r="E155" s="23" t="s">
        <v>31</v>
      </c>
      <c r="F155" s="23" t="s">
        <v>32</v>
      </c>
      <c r="G155" s="24">
        <v>-995.05</v>
      </c>
      <c r="H155" s="24">
        <v>-995.05</v>
      </c>
      <c r="I155" s="24">
        <v>0.1259048625127252</v>
      </c>
      <c r="J155" s="24">
        <v>0.12610210393766155</v>
      </c>
    </row>
    <row r="156" spans="1:10" ht="12.75">
      <c r="A156" s="23" t="s">
        <v>308</v>
      </c>
      <c r="B156" s="23" t="s">
        <v>286</v>
      </c>
      <c r="C156" s="23" t="s">
        <v>119</v>
      </c>
      <c r="D156" s="23" t="s">
        <v>309</v>
      </c>
      <c r="E156" s="23" t="s">
        <v>33</v>
      </c>
      <c r="F156" s="23" t="s">
        <v>34</v>
      </c>
      <c r="G156" s="24">
        <v>-29.15</v>
      </c>
      <c r="H156" s="24">
        <v>-29.15</v>
      </c>
      <c r="I156" s="24">
        <v>0.003688384244255002</v>
      </c>
      <c r="J156" s="24">
        <v>0.0036941624338302946</v>
      </c>
    </row>
    <row r="157" spans="1:10" ht="12.75">
      <c r="A157" s="23" t="s">
        <v>308</v>
      </c>
      <c r="B157" s="23" t="s">
        <v>286</v>
      </c>
      <c r="C157" s="23" t="s">
        <v>119</v>
      </c>
      <c r="D157" s="23" t="s">
        <v>309</v>
      </c>
      <c r="E157" s="23" t="s">
        <v>35</v>
      </c>
      <c r="F157" s="23" t="s">
        <v>36</v>
      </c>
      <c r="G157" s="24">
        <v>-53.15</v>
      </c>
      <c r="H157" s="24">
        <v>-53.15</v>
      </c>
      <c r="I157" s="24">
        <v>0.006725132850159635</v>
      </c>
      <c r="J157" s="24">
        <v>0.0067356683827814795</v>
      </c>
    </row>
    <row r="158" spans="1:10" ht="12.75">
      <c r="A158" s="23" t="s">
        <v>308</v>
      </c>
      <c r="B158" s="23" t="s">
        <v>286</v>
      </c>
      <c r="C158" s="23" t="s">
        <v>119</v>
      </c>
      <c r="D158" s="23" t="s">
        <v>309</v>
      </c>
      <c r="E158" s="23" t="s">
        <v>276</v>
      </c>
      <c r="F158" s="23" t="s">
        <v>168</v>
      </c>
      <c r="G158" s="24">
        <v>-454.88</v>
      </c>
      <c r="H158" s="24">
        <v>-454.88</v>
      </c>
      <c r="I158" s="24">
        <v>0.05755650857724581</v>
      </c>
      <c r="J158" s="24">
        <v>0.057646676085788134</v>
      </c>
    </row>
    <row r="159" spans="1:10" ht="12.75">
      <c r="A159" s="23" t="s">
        <v>308</v>
      </c>
      <c r="B159" s="23" t="s">
        <v>286</v>
      </c>
      <c r="C159" s="23" t="s">
        <v>119</v>
      </c>
      <c r="D159" s="23" t="s">
        <v>309</v>
      </c>
      <c r="E159" s="23" t="s">
        <v>278</v>
      </c>
      <c r="F159" s="23" t="s">
        <v>172</v>
      </c>
      <c r="G159" s="24">
        <v>-0.3</v>
      </c>
      <c r="H159" s="24">
        <v>-0.3</v>
      </c>
      <c r="I159" s="24">
        <v>3.795935757380791E-05</v>
      </c>
      <c r="J159" s="24">
        <v>3.8018824361889814E-05</v>
      </c>
    </row>
    <row r="160" spans="1:10" ht="12.75">
      <c r="A160" s="23" t="s">
        <v>308</v>
      </c>
      <c r="B160" s="23" t="s">
        <v>286</v>
      </c>
      <c r="C160" s="23" t="s">
        <v>119</v>
      </c>
      <c r="D160" s="23" t="s">
        <v>309</v>
      </c>
      <c r="E160" s="23" t="s">
        <v>274</v>
      </c>
      <c r="F160" s="23" t="s">
        <v>179</v>
      </c>
      <c r="G160" s="24">
        <v>-4688.58</v>
      </c>
      <c r="H160" s="24">
        <v>-4688.58</v>
      </c>
      <c r="I160" s="24">
        <v>0.5932516157780143</v>
      </c>
      <c r="J160" s="24">
        <v>0.5941809984222313</v>
      </c>
    </row>
    <row r="161" spans="1:10" ht="12.75">
      <c r="A161" s="23" t="s">
        <v>308</v>
      </c>
      <c r="B161" s="23" t="s">
        <v>286</v>
      </c>
      <c r="C161" s="23" t="s">
        <v>119</v>
      </c>
      <c r="D161" s="23" t="s">
        <v>309</v>
      </c>
      <c r="E161" s="23" t="s">
        <v>37</v>
      </c>
      <c r="F161" s="23" t="s">
        <v>38</v>
      </c>
      <c r="G161" s="24">
        <v>-2</v>
      </c>
      <c r="H161" s="24">
        <v>-2</v>
      </c>
      <c r="I161" s="24">
        <v>0.00025306238382538605</v>
      </c>
      <c r="J161" s="24">
        <v>0.00025345882907926544</v>
      </c>
    </row>
    <row r="162" spans="1:10" ht="12.75">
      <c r="A162" s="23" t="s">
        <v>308</v>
      </c>
      <c r="B162" s="23" t="s">
        <v>286</v>
      </c>
      <c r="C162" s="23" t="s">
        <v>119</v>
      </c>
      <c r="D162" s="23" t="s">
        <v>309</v>
      </c>
      <c r="E162" s="23" t="s">
        <v>41</v>
      </c>
      <c r="F162" s="23" t="s">
        <v>42</v>
      </c>
      <c r="G162" s="24">
        <v>-7032.8</v>
      </c>
      <c r="H162" s="24">
        <v>-7032.8</v>
      </c>
      <c r="I162" s="24">
        <v>0.8898685664835877</v>
      </c>
      <c r="J162" s="24">
        <v>0.8912626265743292</v>
      </c>
    </row>
    <row r="163" spans="1:10" ht="12.75">
      <c r="A163" s="23" t="s">
        <v>308</v>
      </c>
      <c r="B163" s="23" t="s">
        <v>286</v>
      </c>
      <c r="C163" s="23" t="s">
        <v>119</v>
      </c>
      <c r="D163" s="23" t="s">
        <v>309</v>
      </c>
      <c r="E163" s="23" t="s">
        <v>43</v>
      </c>
      <c r="F163" s="23" t="s">
        <v>44</v>
      </c>
      <c r="G163" s="24">
        <v>-1296</v>
      </c>
      <c r="H163" s="24">
        <v>-1296</v>
      </c>
      <c r="I163" s="24">
        <v>0.16398442471885016</v>
      </c>
      <c r="J163" s="24">
        <v>0.16424132124336402</v>
      </c>
    </row>
    <row r="164" spans="1:10" ht="12.75">
      <c r="A164" s="23" t="s">
        <v>308</v>
      </c>
      <c r="B164" s="23" t="s">
        <v>286</v>
      </c>
      <c r="C164" s="23" t="s">
        <v>119</v>
      </c>
      <c r="D164" s="23" t="s">
        <v>309</v>
      </c>
      <c r="E164" s="23" t="s">
        <v>47</v>
      </c>
      <c r="F164" s="23" t="s">
        <v>48</v>
      </c>
      <c r="G164" s="24">
        <v>-750</v>
      </c>
      <c r="H164" s="24">
        <v>-783.88</v>
      </c>
      <c r="I164" s="24">
        <v>0.09918527071652182</v>
      </c>
      <c r="J164" s="24">
        <v>0.0993406534693273</v>
      </c>
    </row>
    <row r="165" spans="1:10" ht="12.75">
      <c r="A165" s="23" t="s">
        <v>308</v>
      </c>
      <c r="B165" s="23" t="s">
        <v>286</v>
      </c>
      <c r="C165" s="23" t="s">
        <v>119</v>
      </c>
      <c r="D165" s="23" t="s">
        <v>309</v>
      </c>
      <c r="E165" s="20" t="s">
        <v>8</v>
      </c>
      <c r="F165" s="21"/>
      <c r="G165" s="22">
        <v>-120600.60000000002</v>
      </c>
      <c r="H165" s="22">
        <v>-119622.43000000002</v>
      </c>
      <c r="I165" s="22">
        <v>15.25973766338593</v>
      </c>
      <c r="J165" s="22">
        <v>15.159680519708202</v>
      </c>
    </row>
    <row r="166" spans="1:10" ht="12.75">
      <c r="A166" s="23" t="s">
        <v>308</v>
      </c>
      <c r="B166" s="23" t="s">
        <v>286</v>
      </c>
      <c r="C166" s="23" t="s">
        <v>119</v>
      </c>
      <c r="D166" s="23" t="s">
        <v>316</v>
      </c>
      <c r="E166" s="23" t="s">
        <v>147</v>
      </c>
      <c r="F166" s="23" t="s">
        <v>148</v>
      </c>
      <c r="G166" s="24">
        <v>2000</v>
      </c>
      <c r="H166" s="24">
        <v>2000</v>
      </c>
      <c r="I166" s="24">
        <v>0.25620307024279865</v>
      </c>
      <c r="J166" s="24">
        <v>0.25620307024279865</v>
      </c>
    </row>
    <row r="167" spans="1:10" ht="12.75">
      <c r="A167" s="23" t="s">
        <v>308</v>
      </c>
      <c r="B167" s="23" t="s">
        <v>286</v>
      </c>
      <c r="C167" s="23" t="s">
        <v>119</v>
      </c>
      <c r="D167" s="23" t="s">
        <v>316</v>
      </c>
      <c r="E167" s="23" t="s">
        <v>74</v>
      </c>
      <c r="F167" s="23" t="s">
        <v>75</v>
      </c>
      <c r="G167" s="24">
        <v>128453.33</v>
      </c>
      <c r="H167" s="24">
        <v>128453.33</v>
      </c>
      <c r="I167" s="24">
        <v>16.455068764455696</v>
      </c>
      <c r="J167" s="24">
        <v>16.455068764455696</v>
      </c>
    </row>
    <row r="168" spans="1:10" ht="12.75">
      <c r="A168" s="23" t="s">
        <v>308</v>
      </c>
      <c r="B168" s="23" t="s">
        <v>286</v>
      </c>
      <c r="C168" s="23" t="s">
        <v>119</v>
      </c>
      <c r="D168" s="23" t="s">
        <v>316</v>
      </c>
      <c r="E168" s="20" t="s">
        <v>8</v>
      </c>
      <c r="F168" s="21"/>
      <c r="G168" s="22">
        <v>130453.33</v>
      </c>
      <c r="H168" s="22">
        <v>130453.33</v>
      </c>
      <c r="I168" s="22">
        <v>16.711271834698497</v>
      </c>
      <c r="J168" s="22">
        <v>16.711271834698497</v>
      </c>
    </row>
    <row r="169" spans="1:10" ht="12.75">
      <c r="A169" s="23" t="s">
        <v>308</v>
      </c>
      <c r="B169" s="23" t="s">
        <v>286</v>
      </c>
      <c r="C169" s="23" t="s">
        <v>119</v>
      </c>
      <c r="D169" s="20" t="s">
        <v>9</v>
      </c>
      <c r="E169" s="20"/>
      <c r="F169" s="21"/>
      <c r="G169" s="22">
        <v>9852.729999999981</v>
      </c>
      <c r="H169" s="22">
        <v>10830.89999999998</v>
      </c>
      <c r="I169" s="22">
        <v>-101.69835645254481</v>
      </c>
      <c r="J169" s="22">
        <v>-128.14569771486174</v>
      </c>
    </row>
    <row r="170" spans="1:10" ht="12.75">
      <c r="A170" s="23" t="s">
        <v>308</v>
      </c>
      <c r="B170" s="23" t="s">
        <v>286</v>
      </c>
      <c r="C170" s="23" t="s">
        <v>126</v>
      </c>
      <c r="D170" s="23" t="s">
        <v>309</v>
      </c>
      <c r="E170" s="23" t="s">
        <v>52</v>
      </c>
      <c r="F170" s="23" t="s">
        <v>53</v>
      </c>
      <c r="G170" s="24">
        <v>-2508.15</v>
      </c>
      <c r="H170" s="24">
        <v>-2508.15</v>
      </c>
      <c r="I170" s="24">
        <v>0.3173592089958211</v>
      </c>
      <c r="J170" s="24">
        <v>0.31785638107757985</v>
      </c>
    </row>
    <row r="171" spans="1:10" ht="12.75">
      <c r="A171" s="23" t="s">
        <v>308</v>
      </c>
      <c r="B171" s="23" t="s">
        <v>286</v>
      </c>
      <c r="C171" s="23" t="s">
        <v>126</v>
      </c>
      <c r="D171" s="23" t="s">
        <v>309</v>
      </c>
      <c r="E171" s="23" t="s">
        <v>287</v>
      </c>
      <c r="F171" s="23" t="s">
        <v>288</v>
      </c>
      <c r="G171" s="24">
        <v>-1483.5</v>
      </c>
      <c r="H171" s="24">
        <v>-1483.5</v>
      </c>
      <c r="I171" s="24">
        <v>0.18770902320248012</v>
      </c>
      <c r="J171" s="24">
        <v>0.18800308646954517</v>
      </c>
    </row>
    <row r="172" spans="1:10" ht="12.75">
      <c r="A172" s="23" t="s">
        <v>308</v>
      </c>
      <c r="B172" s="23" t="s">
        <v>286</v>
      </c>
      <c r="C172" s="23" t="s">
        <v>126</v>
      </c>
      <c r="D172" s="23" t="s">
        <v>309</v>
      </c>
      <c r="E172" s="23" t="s">
        <v>127</v>
      </c>
      <c r="F172" s="23" t="s">
        <v>128</v>
      </c>
      <c r="G172" s="24">
        <v>-12642.06</v>
      </c>
      <c r="H172" s="24">
        <v>-12642.06</v>
      </c>
      <c r="I172" s="24">
        <v>1.5996149200317802</v>
      </c>
      <c r="J172" s="24">
        <v>1.6021208623749092</v>
      </c>
    </row>
    <row r="173" spans="1:10" ht="12.75">
      <c r="A173" s="23" t="s">
        <v>308</v>
      </c>
      <c r="B173" s="23" t="s">
        <v>286</v>
      </c>
      <c r="C173" s="23" t="s">
        <v>126</v>
      </c>
      <c r="D173" s="23" t="s">
        <v>309</v>
      </c>
      <c r="E173" s="23" t="s">
        <v>84</v>
      </c>
      <c r="F173" s="23" t="s">
        <v>85</v>
      </c>
      <c r="G173" s="24">
        <v>-362.59</v>
      </c>
      <c r="H173" s="24">
        <v>-362.59</v>
      </c>
      <c r="I173" s="24">
        <v>0.04587894487562336</v>
      </c>
      <c r="J173" s="24">
        <v>0.045950818417925435</v>
      </c>
    </row>
    <row r="174" spans="1:10" ht="12.75">
      <c r="A174" s="23" t="s">
        <v>308</v>
      </c>
      <c r="B174" s="23" t="s">
        <v>286</v>
      </c>
      <c r="C174" s="23" t="s">
        <v>126</v>
      </c>
      <c r="D174" s="23" t="s">
        <v>309</v>
      </c>
      <c r="E174" s="23" t="s">
        <v>129</v>
      </c>
      <c r="F174" s="23" t="s">
        <v>130</v>
      </c>
      <c r="G174" s="24">
        <v>-942.77</v>
      </c>
      <c r="H174" s="24">
        <v>-942.77</v>
      </c>
      <c r="I174" s="24">
        <v>0.11928981179952962</v>
      </c>
      <c r="J174" s="24">
        <v>0.11947669014552954</v>
      </c>
    </row>
    <row r="175" spans="1:10" ht="12.75">
      <c r="A175" s="23" t="s">
        <v>308</v>
      </c>
      <c r="B175" s="23" t="s">
        <v>286</v>
      </c>
      <c r="C175" s="23" t="s">
        <v>126</v>
      </c>
      <c r="D175" s="23" t="s">
        <v>309</v>
      </c>
      <c r="E175" s="23" t="s">
        <v>54</v>
      </c>
      <c r="F175" s="23" t="s">
        <v>55</v>
      </c>
      <c r="G175" s="24">
        <v>-734.6</v>
      </c>
      <c r="H175" s="24">
        <v>-734.6</v>
      </c>
      <c r="I175" s="24">
        <v>0.09294981357906432</v>
      </c>
      <c r="J175" s="24">
        <v>0.09309542792081421</v>
      </c>
    </row>
    <row r="176" spans="1:10" ht="12.75">
      <c r="A176" s="23" t="s">
        <v>308</v>
      </c>
      <c r="B176" s="23" t="s">
        <v>286</v>
      </c>
      <c r="C176" s="23" t="s">
        <v>126</v>
      </c>
      <c r="D176" s="23" t="s">
        <v>309</v>
      </c>
      <c r="E176" s="23" t="s">
        <v>49</v>
      </c>
      <c r="F176" s="23" t="s">
        <v>50</v>
      </c>
      <c r="G176" s="24">
        <v>-279.03</v>
      </c>
      <c r="H176" s="24">
        <v>-279.03</v>
      </c>
      <c r="I176" s="24">
        <v>0.035305998479398734</v>
      </c>
      <c r="J176" s="24">
        <v>0.03536130853899372</v>
      </c>
    </row>
    <row r="177" spans="1:10" ht="12.75">
      <c r="A177" s="23" t="s">
        <v>308</v>
      </c>
      <c r="B177" s="23" t="s">
        <v>286</v>
      </c>
      <c r="C177" s="23" t="s">
        <v>126</v>
      </c>
      <c r="D177" s="23" t="s">
        <v>309</v>
      </c>
      <c r="E177" s="23" t="s">
        <v>86</v>
      </c>
      <c r="F177" s="23" t="s">
        <v>87</v>
      </c>
      <c r="G177" s="24">
        <v>-645</v>
      </c>
      <c r="H177" s="24">
        <v>-645</v>
      </c>
      <c r="I177" s="24">
        <v>0.08161261878368702</v>
      </c>
      <c r="J177" s="24">
        <v>0.08174047237806312</v>
      </c>
    </row>
    <row r="178" spans="1:10" ht="12.75">
      <c r="A178" s="23" t="s">
        <v>308</v>
      </c>
      <c r="B178" s="23" t="s">
        <v>286</v>
      </c>
      <c r="C178" s="23" t="s">
        <v>126</v>
      </c>
      <c r="D178" s="23" t="s">
        <v>309</v>
      </c>
      <c r="E178" s="23" t="s">
        <v>11</v>
      </c>
      <c r="F178" s="23" t="s">
        <v>12</v>
      </c>
      <c r="G178" s="24">
        <v>-952.28</v>
      </c>
      <c r="H178" s="24">
        <v>-952.28</v>
      </c>
      <c r="I178" s="24">
        <v>0.12049312343461933</v>
      </c>
      <c r="J178" s="24">
        <v>0.12068188687780144</v>
      </c>
    </row>
    <row r="179" spans="1:10" ht="12.75">
      <c r="A179" s="23" t="s">
        <v>308</v>
      </c>
      <c r="B179" s="23" t="s">
        <v>286</v>
      </c>
      <c r="C179" s="23" t="s">
        <v>126</v>
      </c>
      <c r="D179" s="23" t="s">
        <v>309</v>
      </c>
      <c r="E179" s="23" t="s">
        <v>296</v>
      </c>
      <c r="F179" s="23" t="s">
        <v>297</v>
      </c>
      <c r="G179" s="24">
        <v>-163.68</v>
      </c>
      <c r="H179" s="24">
        <v>-130.94</v>
      </c>
      <c r="I179" s="24">
        <v>0.020710625492269596</v>
      </c>
      <c r="J179" s="24">
        <v>0.016593949539819512</v>
      </c>
    </row>
    <row r="180" spans="1:10" ht="12.75">
      <c r="A180" s="23" t="s">
        <v>308</v>
      </c>
      <c r="B180" s="23" t="s">
        <v>286</v>
      </c>
      <c r="C180" s="23" t="s">
        <v>126</v>
      </c>
      <c r="D180" s="23" t="s">
        <v>309</v>
      </c>
      <c r="E180" s="23" t="s">
        <v>56</v>
      </c>
      <c r="F180" s="23" t="s">
        <v>57</v>
      </c>
      <c r="G180" s="24">
        <v>-60.8</v>
      </c>
      <c r="H180" s="24">
        <v>-60.8</v>
      </c>
      <c r="I180" s="24">
        <v>0.007693096468291737</v>
      </c>
      <c r="J180" s="24">
        <v>0.0077051484040096705</v>
      </c>
    </row>
    <row r="181" spans="1:10" ht="12.75">
      <c r="A181" s="23" t="s">
        <v>308</v>
      </c>
      <c r="B181" s="23" t="s">
        <v>286</v>
      </c>
      <c r="C181" s="23" t="s">
        <v>126</v>
      </c>
      <c r="D181" s="23" t="s">
        <v>309</v>
      </c>
      <c r="E181" s="23" t="s">
        <v>58</v>
      </c>
      <c r="F181" s="23" t="s">
        <v>59</v>
      </c>
      <c r="G181" s="24">
        <v>-3728.24</v>
      </c>
      <c r="H181" s="24">
        <v>-3728.24</v>
      </c>
      <c r="I181" s="24">
        <v>0.4717386509365787</v>
      </c>
      <c r="J181" s="24">
        <v>0.47247767246324035</v>
      </c>
    </row>
    <row r="182" spans="1:10" ht="12.75">
      <c r="A182" s="23" t="s">
        <v>308</v>
      </c>
      <c r="B182" s="23" t="s">
        <v>286</v>
      </c>
      <c r="C182" s="23" t="s">
        <v>126</v>
      </c>
      <c r="D182" s="23" t="s">
        <v>309</v>
      </c>
      <c r="E182" s="23" t="s">
        <v>131</v>
      </c>
      <c r="F182" s="23" t="s">
        <v>132</v>
      </c>
      <c r="G182" s="24">
        <v>-506.62</v>
      </c>
      <c r="H182" s="24">
        <v>-506.62</v>
      </c>
      <c r="I182" s="24">
        <v>0.06410323244680854</v>
      </c>
      <c r="J182" s="24">
        <v>0.06420365599406874</v>
      </c>
    </row>
    <row r="183" spans="1:10" ht="12.75">
      <c r="A183" s="23" t="s">
        <v>308</v>
      </c>
      <c r="B183" s="23" t="s">
        <v>286</v>
      </c>
      <c r="C183" s="23" t="s">
        <v>126</v>
      </c>
      <c r="D183" s="23" t="s">
        <v>309</v>
      </c>
      <c r="E183" s="23" t="s">
        <v>60</v>
      </c>
      <c r="F183" s="23" t="s">
        <v>61</v>
      </c>
      <c r="G183" s="24">
        <v>-230.11</v>
      </c>
      <c r="H183" s="24">
        <v>-230.11</v>
      </c>
      <c r="I183" s="24">
        <v>0.029116092571029796</v>
      </c>
      <c r="J183" s="24">
        <v>0.02916170557971489</v>
      </c>
    </row>
    <row r="184" spans="1:10" ht="12.75">
      <c r="A184" s="23" t="s">
        <v>308</v>
      </c>
      <c r="B184" s="23" t="s">
        <v>286</v>
      </c>
      <c r="C184" s="23" t="s">
        <v>126</v>
      </c>
      <c r="D184" s="23" t="s">
        <v>309</v>
      </c>
      <c r="E184" s="23" t="s">
        <v>77</v>
      </c>
      <c r="F184" s="23" t="s">
        <v>78</v>
      </c>
      <c r="G184" s="24">
        <v>-605.39</v>
      </c>
      <c r="H184" s="24">
        <v>-605.39</v>
      </c>
      <c r="I184" s="24">
        <v>0.07660071827202525</v>
      </c>
      <c r="J184" s="24">
        <v>0.07672072026814826</v>
      </c>
    </row>
    <row r="185" spans="1:10" ht="12.75">
      <c r="A185" s="23" t="s">
        <v>308</v>
      </c>
      <c r="B185" s="23" t="s">
        <v>286</v>
      </c>
      <c r="C185" s="23" t="s">
        <v>126</v>
      </c>
      <c r="D185" s="23" t="s">
        <v>309</v>
      </c>
      <c r="E185" s="23" t="s">
        <v>88</v>
      </c>
      <c r="F185" s="23" t="s">
        <v>89</v>
      </c>
      <c r="G185" s="24">
        <v>-1842.91</v>
      </c>
      <c r="H185" s="24">
        <v>-1842.91</v>
      </c>
      <c r="I185" s="24">
        <v>0.23318559888782114</v>
      </c>
      <c r="J185" s="24">
        <v>0.2335509053492346</v>
      </c>
    </row>
    <row r="186" spans="1:10" ht="12.75">
      <c r="A186" s="23" t="s">
        <v>308</v>
      </c>
      <c r="B186" s="23" t="s">
        <v>286</v>
      </c>
      <c r="C186" s="23" t="s">
        <v>126</v>
      </c>
      <c r="D186" s="23" t="s">
        <v>309</v>
      </c>
      <c r="E186" s="23" t="s">
        <v>13</v>
      </c>
      <c r="F186" s="23" t="s">
        <v>14</v>
      </c>
      <c r="G186" s="24">
        <v>-198.55</v>
      </c>
      <c r="H186" s="24">
        <v>-198.55</v>
      </c>
      <c r="I186" s="24">
        <v>0.025122768154265205</v>
      </c>
      <c r="J186" s="24">
        <v>0.02516212525684408</v>
      </c>
    </row>
    <row r="187" spans="1:10" ht="12.75">
      <c r="A187" s="23" t="s">
        <v>308</v>
      </c>
      <c r="B187" s="23" t="s">
        <v>286</v>
      </c>
      <c r="C187" s="23" t="s">
        <v>126</v>
      </c>
      <c r="D187" s="23" t="s">
        <v>309</v>
      </c>
      <c r="E187" s="23" t="s">
        <v>17</v>
      </c>
      <c r="F187" s="23" t="s">
        <v>18</v>
      </c>
      <c r="G187" s="24">
        <v>-2413.86</v>
      </c>
      <c r="H187" s="24">
        <v>-2413.86</v>
      </c>
      <c r="I187" s="24">
        <v>0.3054285829103733</v>
      </c>
      <c r="J187" s="24">
        <v>0.3059070645806379</v>
      </c>
    </row>
    <row r="188" spans="1:10" ht="12.75">
      <c r="A188" s="23" t="s">
        <v>308</v>
      </c>
      <c r="B188" s="23" t="s">
        <v>286</v>
      </c>
      <c r="C188" s="23" t="s">
        <v>126</v>
      </c>
      <c r="D188" s="23" t="s">
        <v>309</v>
      </c>
      <c r="E188" s="23" t="s">
        <v>135</v>
      </c>
      <c r="F188" s="23" t="s">
        <v>136</v>
      </c>
      <c r="G188" s="24">
        <v>-800.52</v>
      </c>
      <c r="H188" s="24">
        <v>-640.42</v>
      </c>
      <c r="I188" s="24">
        <v>0.10129074974994903</v>
      </c>
      <c r="J188" s="24">
        <v>0.08116005165947159</v>
      </c>
    </row>
    <row r="189" spans="1:10" ht="12.75">
      <c r="A189" s="23" t="s">
        <v>308</v>
      </c>
      <c r="B189" s="23" t="s">
        <v>286</v>
      </c>
      <c r="C189" s="23" t="s">
        <v>126</v>
      </c>
      <c r="D189" s="23" t="s">
        <v>309</v>
      </c>
      <c r="E189" s="23" t="s">
        <v>122</v>
      </c>
      <c r="F189" s="23" t="s">
        <v>123</v>
      </c>
      <c r="G189" s="24">
        <v>-98</v>
      </c>
      <c r="H189" s="24">
        <v>-78.4</v>
      </c>
      <c r="I189" s="24">
        <v>0.012400056807443919</v>
      </c>
      <c r="J189" s="24">
        <v>0.009935586099907207</v>
      </c>
    </row>
    <row r="190" spans="1:10" ht="12.75">
      <c r="A190" s="23" t="s">
        <v>308</v>
      </c>
      <c r="B190" s="23" t="s">
        <v>286</v>
      </c>
      <c r="C190" s="23" t="s">
        <v>126</v>
      </c>
      <c r="D190" s="23" t="s">
        <v>309</v>
      </c>
      <c r="E190" s="23" t="s">
        <v>124</v>
      </c>
      <c r="F190" s="23" t="s">
        <v>125</v>
      </c>
      <c r="G190" s="24">
        <v>-8.5</v>
      </c>
      <c r="H190" s="24">
        <v>-8.5</v>
      </c>
      <c r="I190" s="24">
        <v>0.0010755151312578908</v>
      </c>
      <c r="J190" s="24">
        <v>0.0010772000235868783</v>
      </c>
    </row>
    <row r="191" spans="1:10" ht="12.75">
      <c r="A191" s="23" t="s">
        <v>308</v>
      </c>
      <c r="B191" s="23" t="s">
        <v>286</v>
      </c>
      <c r="C191" s="23" t="s">
        <v>126</v>
      </c>
      <c r="D191" s="23" t="s">
        <v>309</v>
      </c>
      <c r="E191" s="23" t="s">
        <v>19</v>
      </c>
      <c r="F191" s="23" t="s">
        <v>20</v>
      </c>
      <c r="G191" s="24">
        <v>-66.72</v>
      </c>
      <c r="H191" s="24">
        <v>-50.04</v>
      </c>
      <c r="I191" s="24">
        <v>0.00844216112441488</v>
      </c>
      <c r="J191" s="24">
        <v>0.006341539903563222</v>
      </c>
    </row>
    <row r="192" spans="1:10" ht="12.75">
      <c r="A192" s="23" t="s">
        <v>308</v>
      </c>
      <c r="B192" s="23" t="s">
        <v>286</v>
      </c>
      <c r="C192" s="23" t="s">
        <v>126</v>
      </c>
      <c r="D192" s="23" t="s">
        <v>309</v>
      </c>
      <c r="E192" s="23" t="s">
        <v>137</v>
      </c>
      <c r="F192" s="23" t="s">
        <v>138</v>
      </c>
      <c r="G192" s="24">
        <v>-2941.7</v>
      </c>
      <c r="H192" s="24">
        <v>-2941.7</v>
      </c>
      <c r="I192" s="24">
        <v>0.37221680724956907</v>
      </c>
      <c r="J192" s="24">
        <v>0.3727999187512376</v>
      </c>
    </row>
    <row r="193" spans="1:10" ht="12.75">
      <c r="A193" s="23" t="s">
        <v>308</v>
      </c>
      <c r="B193" s="23" t="s">
        <v>286</v>
      </c>
      <c r="C193" s="23" t="s">
        <v>126</v>
      </c>
      <c r="D193" s="23" t="s">
        <v>309</v>
      </c>
      <c r="E193" s="23" t="s">
        <v>21</v>
      </c>
      <c r="F193" s="23" t="s">
        <v>22</v>
      </c>
      <c r="G193" s="24">
        <v>-779.27</v>
      </c>
      <c r="H193" s="24">
        <v>-779.27</v>
      </c>
      <c r="I193" s="24">
        <v>0.0986019619218043</v>
      </c>
      <c r="J193" s="24">
        <v>0.0987564308682996</v>
      </c>
    </row>
    <row r="194" spans="1:10" ht="12.75">
      <c r="A194" s="23" t="s">
        <v>308</v>
      </c>
      <c r="B194" s="23" t="s">
        <v>286</v>
      </c>
      <c r="C194" s="23" t="s">
        <v>126</v>
      </c>
      <c r="D194" s="23" t="s">
        <v>309</v>
      </c>
      <c r="E194" s="23" t="s">
        <v>23</v>
      </c>
      <c r="F194" s="23" t="s">
        <v>24</v>
      </c>
      <c r="G194" s="24">
        <v>-363.89</v>
      </c>
      <c r="H194" s="24">
        <v>-363.89</v>
      </c>
      <c r="I194" s="24">
        <v>0.04604343542510987</v>
      </c>
      <c r="J194" s="24">
        <v>0.04611556665682695</v>
      </c>
    </row>
    <row r="195" spans="1:10" ht="12.75">
      <c r="A195" s="23" t="s">
        <v>308</v>
      </c>
      <c r="B195" s="23" t="s">
        <v>286</v>
      </c>
      <c r="C195" s="23" t="s">
        <v>126</v>
      </c>
      <c r="D195" s="23" t="s">
        <v>309</v>
      </c>
      <c r="E195" s="23" t="s">
        <v>25</v>
      </c>
      <c r="F195" s="23" t="s">
        <v>26</v>
      </c>
      <c r="G195" s="24">
        <v>-1194.48</v>
      </c>
      <c r="H195" s="24">
        <v>-1194.48</v>
      </c>
      <c r="I195" s="24">
        <v>0.1511389781158736</v>
      </c>
      <c r="J195" s="24">
        <v>0.1513757510793005</v>
      </c>
    </row>
    <row r="196" spans="1:10" ht="12.75">
      <c r="A196" s="23" t="s">
        <v>308</v>
      </c>
      <c r="B196" s="23" t="s">
        <v>286</v>
      </c>
      <c r="C196" s="23" t="s">
        <v>126</v>
      </c>
      <c r="D196" s="23" t="s">
        <v>309</v>
      </c>
      <c r="E196" s="23" t="s">
        <v>68</v>
      </c>
      <c r="F196" s="23" t="s">
        <v>69</v>
      </c>
      <c r="G196" s="24">
        <v>-2163.97</v>
      </c>
      <c r="H196" s="24">
        <v>-2163.97</v>
      </c>
      <c r="I196" s="24">
        <v>0.27380970336331034</v>
      </c>
      <c r="J196" s="24">
        <v>0.27423865118132906</v>
      </c>
    </row>
    <row r="197" spans="1:10" ht="12.75">
      <c r="A197" s="23" t="s">
        <v>308</v>
      </c>
      <c r="B197" s="23" t="s">
        <v>286</v>
      </c>
      <c r="C197" s="23" t="s">
        <v>126</v>
      </c>
      <c r="D197" s="23" t="s">
        <v>309</v>
      </c>
      <c r="E197" s="23" t="s">
        <v>273</v>
      </c>
      <c r="F197" s="23" t="s">
        <v>272</v>
      </c>
      <c r="G197" s="24">
        <v>-5.52</v>
      </c>
      <c r="H197" s="24">
        <v>-5.52</v>
      </c>
      <c r="I197" s="24">
        <v>0.0006984521793580655</v>
      </c>
      <c r="J197" s="24">
        <v>0.0006995463682587727</v>
      </c>
    </row>
    <row r="198" spans="1:10" ht="12.75">
      <c r="A198" s="23" t="s">
        <v>308</v>
      </c>
      <c r="B198" s="23" t="s">
        <v>286</v>
      </c>
      <c r="C198" s="23" t="s">
        <v>126</v>
      </c>
      <c r="D198" s="23" t="s">
        <v>309</v>
      </c>
      <c r="E198" s="23" t="s">
        <v>284</v>
      </c>
      <c r="F198" s="23" t="s">
        <v>283</v>
      </c>
      <c r="G198" s="24">
        <v>-43802.73</v>
      </c>
      <c r="H198" s="24">
        <v>-43802.73</v>
      </c>
      <c r="I198" s="24">
        <v>5.542411635929877</v>
      </c>
      <c r="J198" s="24">
        <v>5.551094328137608</v>
      </c>
    </row>
    <row r="199" spans="1:10" ht="12.75">
      <c r="A199" s="23" t="s">
        <v>308</v>
      </c>
      <c r="B199" s="23" t="s">
        <v>286</v>
      </c>
      <c r="C199" s="23" t="s">
        <v>126</v>
      </c>
      <c r="D199" s="23" t="s">
        <v>309</v>
      </c>
      <c r="E199" s="23" t="s">
        <v>27</v>
      </c>
      <c r="F199" s="23" t="s">
        <v>28</v>
      </c>
      <c r="G199" s="24">
        <v>-62.34</v>
      </c>
      <c r="H199" s="24">
        <v>-62.34</v>
      </c>
      <c r="I199" s="24">
        <v>0.007887954503837285</v>
      </c>
      <c r="J199" s="24">
        <v>0.007900311702400705</v>
      </c>
    </row>
    <row r="200" spans="1:10" ht="12.75">
      <c r="A200" s="23" t="s">
        <v>308</v>
      </c>
      <c r="B200" s="23" t="s">
        <v>286</v>
      </c>
      <c r="C200" s="23" t="s">
        <v>126</v>
      </c>
      <c r="D200" s="23" t="s">
        <v>309</v>
      </c>
      <c r="E200" s="23" t="s">
        <v>70</v>
      </c>
      <c r="F200" s="23" t="s">
        <v>71</v>
      </c>
      <c r="G200" s="24">
        <v>-1500</v>
      </c>
      <c r="H200" s="24">
        <v>-1500</v>
      </c>
      <c r="I200" s="24">
        <v>0.18979678786903956</v>
      </c>
      <c r="J200" s="24">
        <v>0.1900941218094491</v>
      </c>
    </row>
    <row r="201" spans="1:10" ht="12.75">
      <c r="A201" s="23" t="s">
        <v>308</v>
      </c>
      <c r="B201" s="23" t="s">
        <v>286</v>
      </c>
      <c r="C201" s="23" t="s">
        <v>126</v>
      </c>
      <c r="D201" s="23" t="s">
        <v>309</v>
      </c>
      <c r="E201" s="23" t="s">
        <v>265</v>
      </c>
      <c r="F201" s="23" t="s">
        <v>264</v>
      </c>
      <c r="G201" s="24">
        <v>-327.9</v>
      </c>
      <c r="H201" s="24">
        <v>-327.9</v>
      </c>
      <c r="I201" s="24">
        <v>0.041489577828172045</v>
      </c>
      <c r="J201" s="24">
        <v>0.04155457502754557</v>
      </c>
    </row>
    <row r="202" spans="1:10" ht="12.75">
      <c r="A202" s="23" t="s">
        <v>308</v>
      </c>
      <c r="B202" s="23" t="s">
        <v>286</v>
      </c>
      <c r="C202" s="23" t="s">
        <v>126</v>
      </c>
      <c r="D202" s="23" t="s">
        <v>309</v>
      </c>
      <c r="E202" s="23" t="s">
        <v>90</v>
      </c>
      <c r="F202" s="23" t="s">
        <v>91</v>
      </c>
      <c r="G202" s="24">
        <v>-48200</v>
      </c>
      <c r="H202" s="24">
        <v>-48200</v>
      </c>
      <c r="I202" s="24">
        <v>6.098803450191805</v>
      </c>
      <c r="J202" s="24">
        <v>6.108357780810298</v>
      </c>
    </row>
    <row r="203" spans="1:10" ht="12.75">
      <c r="A203" s="23" t="s">
        <v>308</v>
      </c>
      <c r="B203" s="23" t="s">
        <v>286</v>
      </c>
      <c r="C203" s="23" t="s">
        <v>126</v>
      </c>
      <c r="D203" s="23" t="s">
        <v>309</v>
      </c>
      <c r="E203" s="23" t="s">
        <v>92</v>
      </c>
      <c r="F203" s="23" t="s">
        <v>93</v>
      </c>
      <c r="G203" s="24">
        <v>-18590.73</v>
      </c>
      <c r="H203" s="24">
        <v>-18590.73</v>
      </c>
      <c r="I203" s="24">
        <v>2.35230722542706</v>
      </c>
      <c r="J203" s="24">
        <v>2.3559923287643865</v>
      </c>
    </row>
    <row r="204" spans="1:10" ht="12.75">
      <c r="A204" s="23" t="s">
        <v>308</v>
      </c>
      <c r="B204" s="23" t="s">
        <v>286</v>
      </c>
      <c r="C204" s="23" t="s">
        <v>126</v>
      </c>
      <c r="D204" s="23" t="s">
        <v>309</v>
      </c>
      <c r="E204" s="23" t="s">
        <v>29</v>
      </c>
      <c r="F204" s="23" t="s">
        <v>30</v>
      </c>
      <c r="G204" s="24">
        <v>-18404.05</v>
      </c>
      <c r="H204" s="24">
        <v>-18404.05</v>
      </c>
      <c r="I204" s="24">
        <v>2.3286863825207984</v>
      </c>
      <c r="J204" s="24">
        <v>2.332334481658128</v>
      </c>
    </row>
    <row r="205" spans="1:10" ht="12.75">
      <c r="A205" s="23" t="s">
        <v>308</v>
      </c>
      <c r="B205" s="23" t="s">
        <v>286</v>
      </c>
      <c r="C205" s="23" t="s">
        <v>126</v>
      </c>
      <c r="D205" s="23" t="s">
        <v>309</v>
      </c>
      <c r="E205" s="23" t="s">
        <v>94</v>
      </c>
      <c r="F205" s="23" t="s">
        <v>95</v>
      </c>
      <c r="G205" s="24">
        <v>-4652.38</v>
      </c>
      <c r="H205" s="24">
        <v>-4652.38</v>
      </c>
      <c r="I205" s="24">
        <v>0.5886711866307749</v>
      </c>
      <c r="J205" s="24">
        <v>0.5895933936158966</v>
      </c>
    </row>
    <row r="206" spans="1:10" ht="12.75">
      <c r="A206" s="23" t="s">
        <v>308</v>
      </c>
      <c r="B206" s="23" t="s">
        <v>286</v>
      </c>
      <c r="C206" s="23" t="s">
        <v>126</v>
      </c>
      <c r="D206" s="23" t="s">
        <v>309</v>
      </c>
      <c r="E206" s="23" t="s">
        <v>31</v>
      </c>
      <c r="F206" s="23" t="s">
        <v>32</v>
      </c>
      <c r="G206" s="24">
        <v>-5317.28</v>
      </c>
      <c r="H206" s="24">
        <v>-5317.28</v>
      </c>
      <c r="I206" s="24">
        <v>0.6728017761335244</v>
      </c>
      <c r="J206" s="24">
        <v>0.6738557813432984</v>
      </c>
    </row>
    <row r="207" spans="1:10" ht="12.75">
      <c r="A207" s="23" t="s">
        <v>308</v>
      </c>
      <c r="B207" s="23" t="s">
        <v>286</v>
      </c>
      <c r="C207" s="23" t="s">
        <v>126</v>
      </c>
      <c r="D207" s="23" t="s">
        <v>309</v>
      </c>
      <c r="E207" s="23" t="s">
        <v>33</v>
      </c>
      <c r="F207" s="23" t="s">
        <v>34</v>
      </c>
      <c r="G207" s="24">
        <v>-123.87</v>
      </c>
      <c r="H207" s="24">
        <v>-123.87</v>
      </c>
      <c r="I207" s="24">
        <v>0.01567341874222529</v>
      </c>
      <c r="J207" s="24">
        <v>0.01569797257902431</v>
      </c>
    </row>
    <row r="208" spans="1:10" ht="12.75">
      <c r="A208" s="23" t="s">
        <v>308</v>
      </c>
      <c r="B208" s="23" t="s">
        <v>286</v>
      </c>
      <c r="C208" s="23" t="s">
        <v>126</v>
      </c>
      <c r="D208" s="23" t="s">
        <v>309</v>
      </c>
      <c r="E208" s="23" t="s">
        <v>35</v>
      </c>
      <c r="F208" s="23" t="s">
        <v>36</v>
      </c>
      <c r="G208" s="24">
        <v>-226.22</v>
      </c>
      <c r="H208" s="24">
        <v>-226.22</v>
      </c>
      <c r="I208" s="24">
        <v>0.02862388623448942</v>
      </c>
      <c r="J208" s="24">
        <v>0.028668728157155716</v>
      </c>
    </row>
    <row r="209" spans="1:10" ht="12.75">
      <c r="A209" s="23" t="s">
        <v>308</v>
      </c>
      <c r="B209" s="23" t="s">
        <v>286</v>
      </c>
      <c r="C209" s="23" t="s">
        <v>126</v>
      </c>
      <c r="D209" s="23" t="s">
        <v>309</v>
      </c>
      <c r="E209" s="23" t="s">
        <v>317</v>
      </c>
      <c r="F209" s="23" t="s">
        <v>318</v>
      </c>
      <c r="G209" s="24">
        <v>-36</v>
      </c>
      <c r="H209" s="24">
        <v>-36</v>
      </c>
      <c r="I209" s="24">
        <v>0.00455512290885695</v>
      </c>
      <c r="J209" s="24">
        <v>0.004562258923426779</v>
      </c>
    </row>
    <row r="210" spans="1:10" ht="12.75">
      <c r="A210" s="23" t="s">
        <v>308</v>
      </c>
      <c r="B210" s="23" t="s">
        <v>286</v>
      </c>
      <c r="C210" s="23" t="s">
        <v>126</v>
      </c>
      <c r="D210" s="23" t="s">
        <v>309</v>
      </c>
      <c r="E210" s="23" t="s">
        <v>275</v>
      </c>
      <c r="F210" s="23" t="s">
        <v>175</v>
      </c>
      <c r="G210" s="24">
        <v>-424.47</v>
      </c>
      <c r="H210" s="24">
        <v>-424.47</v>
      </c>
      <c r="I210" s="24">
        <v>0.053708695031180816</v>
      </c>
      <c r="J210" s="24">
        <v>0.05379283458963791</v>
      </c>
    </row>
    <row r="211" spans="1:10" ht="12.75">
      <c r="A211" s="23" t="s">
        <v>308</v>
      </c>
      <c r="B211" s="23" t="s">
        <v>286</v>
      </c>
      <c r="C211" s="23" t="s">
        <v>126</v>
      </c>
      <c r="D211" s="23" t="s">
        <v>309</v>
      </c>
      <c r="E211" s="23" t="s">
        <v>274</v>
      </c>
      <c r="F211" s="23" t="s">
        <v>179</v>
      </c>
      <c r="G211" s="24">
        <v>-270.13</v>
      </c>
      <c r="H211" s="24">
        <v>-270.13</v>
      </c>
      <c r="I211" s="24">
        <v>0.03417987087137577</v>
      </c>
      <c r="J211" s="24">
        <v>0.03423341674959099</v>
      </c>
    </row>
    <row r="212" spans="1:10" ht="12.75">
      <c r="A212" s="23" t="s">
        <v>308</v>
      </c>
      <c r="B212" s="23" t="s">
        <v>286</v>
      </c>
      <c r="C212" s="23" t="s">
        <v>126</v>
      </c>
      <c r="D212" s="23" t="s">
        <v>309</v>
      </c>
      <c r="E212" s="23" t="s">
        <v>107</v>
      </c>
      <c r="F212" s="23" t="s">
        <v>108</v>
      </c>
      <c r="G212" s="24">
        <v>-27165.6</v>
      </c>
      <c r="H212" s="24">
        <v>-27165.6</v>
      </c>
      <c r="I212" s="24">
        <v>3.437295747023454</v>
      </c>
      <c r="J212" s="24">
        <v>3.442680583617847</v>
      </c>
    </row>
    <row r="213" spans="1:10" ht="12.75">
      <c r="A213" s="23" t="s">
        <v>308</v>
      </c>
      <c r="B213" s="23" t="s">
        <v>286</v>
      </c>
      <c r="C213" s="23" t="s">
        <v>126</v>
      </c>
      <c r="D213" s="23" t="s">
        <v>309</v>
      </c>
      <c r="E213" s="23" t="s">
        <v>37</v>
      </c>
      <c r="F213" s="23" t="s">
        <v>38</v>
      </c>
      <c r="G213" s="24">
        <v>-122.1</v>
      </c>
      <c r="H213" s="24">
        <v>-122.1</v>
      </c>
      <c r="I213" s="24">
        <v>0.01544945853253982</v>
      </c>
      <c r="J213" s="24">
        <v>0.015473661515289156</v>
      </c>
    </row>
    <row r="214" spans="1:10" ht="12.75">
      <c r="A214" s="23" t="s">
        <v>308</v>
      </c>
      <c r="B214" s="23" t="s">
        <v>286</v>
      </c>
      <c r="C214" s="23" t="s">
        <v>126</v>
      </c>
      <c r="D214" s="23" t="s">
        <v>309</v>
      </c>
      <c r="E214" s="23" t="s">
        <v>319</v>
      </c>
      <c r="F214" s="23" t="s">
        <v>320</v>
      </c>
      <c r="G214" s="24">
        <v>-28.17</v>
      </c>
      <c r="H214" s="24">
        <v>-28.17</v>
      </c>
      <c r="I214" s="24">
        <v>0.0035643836761805633</v>
      </c>
      <c r="J214" s="24">
        <v>0.0035699676075814546</v>
      </c>
    </row>
    <row r="215" spans="1:10" ht="12.75">
      <c r="A215" s="23" t="s">
        <v>308</v>
      </c>
      <c r="B215" s="23" t="s">
        <v>286</v>
      </c>
      <c r="C215" s="23" t="s">
        <v>126</v>
      </c>
      <c r="D215" s="23" t="s">
        <v>309</v>
      </c>
      <c r="E215" s="23" t="s">
        <v>41</v>
      </c>
      <c r="F215" s="23" t="s">
        <v>42</v>
      </c>
      <c r="G215" s="24">
        <v>-8138.69</v>
      </c>
      <c r="H215" s="24">
        <v>-8138.69</v>
      </c>
      <c r="I215" s="24">
        <v>1.0297981463079156</v>
      </c>
      <c r="J215" s="24">
        <v>1.0314114188195636</v>
      </c>
    </row>
    <row r="216" spans="1:10" ht="12.75">
      <c r="A216" s="23" t="s">
        <v>308</v>
      </c>
      <c r="B216" s="23" t="s">
        <v>286</v>
      </c>
      <c r="C216" s="23" t="s">
        <v>126</v>
      </c>
      <c r="D216" s="23" t="s">
        <v>309</v>
      </c>
      <c r="E216" s="23" t="s">
        <v>321</v>
      </c>
      <c r="F216" s="23" t="s">
        <v>322</v>
      </c>
      <c r="G216" s="24">
        <v>-116.08</v>
      </c>
      <c r="H216" s="24">
        <v>-116.08</v>
      </c>
      <c r="I216" s="24">
        <v>0.014687740757225409</v>
      </c>
      <c r="J216" s="24">
        <v>0.014710750439760568</v>
      </c>
    </row>
    <row r="217" spans="1:10" ht="12.75">
      <c r="A217" s="23" t="s">
        <v>308</v>
      </c>
      <c r="B217" s="23" t="s">
        <v>286</v>
      </c>
      <c r="C217" s="23" t="s">
        <v>126</v>
      </c>
      <c r="D217" s="23" t="s">
        <v>309</v>
      </c>
      <c r="E217" s="23" t="s">
        <v>45</v>
      </c>
      <c r="F217" s="23" t="s">
        <v>46</v>
      </c>
      <c r="G217" s="24">
        <v>-0.77</v>
      </c>
      <c r="H217" s="24">
        <v>-0.77</v>
      </c>
      <c r="I217" s="24">
        <v>9.742901777277364E-05</v>
      </c>
      <c r="J217" s="24">
        <v>9.758164919551722E-05</v>
      </c>
    </row>
    <row r="218" spans="1:10" ht="12.75">
      <c r="A218" s="23" t="s">
        <v>308</v>
      </c>
      <c r="B218" s="23" t="s">
        <v>286</v>
      </c>
      <c r="C218" s="23" t="s">
        <v>126</v>
      </c>
      <c r="D218" s="23" t="s">
        <v>309</v>
      </c>
      <c r="E218" s="23" t="s">
        <v>47</v>
      </c>
      <c r="F218" s="23" t="s">
        <v>48</v>
      </c>
      <c r="G218" s="24">
        <v>-19.67</v>
      </c>
      <c r="H218" s="24"/>
      <c r="I218" s="24">
        <v>0.006775745326924713</v>
      </c>
      <c r="J218" s="24">
        <v>0.006786360148597333</v>
      </c>
    </row>
    <row r="219" spans="1:10" ht="12.75">
      <c r="A219" s="23" t="s">
        <v>308</v>
      </c>
      <c r="B219" s="23" t="s">
        <v>286</v>
      </c>
      <c r="C219" s="23" t="s">
        <v>126</v>
      </c>
      <c r="D219" s="23" t="s">
        <v>309</v>
      </c>
      <c r="E219" s="20" t="s">
        <v>8</v>
      </c>
      <c r="F219" s="21"/>
      <c r="G219" s="22">
        <v>-216285.77</v>
      </c>
      <c r="H219" s="22">
        <v>-216056.65</v>
      </c>
      <c r="I219" s="22">
        <v>27.366896271854586</v>
      </c>
      <c r="J219" s="22">
        <v>27.38073276189434</v>
      </c>
    </row>
    <row r="220" spans="1:10" ht="12.75">
      <c r="A220" s="23" t="s">
        <v>308</v>
      </c>
      <c r="B220" s="23" t="s">
        <v>286</v>
      </c>
      <c r="C220" s="23" t="s">
        <v>126</v>
      </c>
      <c r="D220" s="23" t="s">
        <v>316</v>
      </c>
      <c r="E220" s="23" t="s">
        <v>141</v>
      </c>
      <c r="F220" s="23" t="s">
        <v>142</v>
      </c>
      <c r="G220" s="24">
        <v>28737.75</v>
      </c>
      <c r="H220" s="24">
        <v>28737.75</v>
      </c>
      <c r="I220" s="24">
        <v>3.6813498909349938</v>
      </c>
      <c r="J220" s="24">
        <v>3.6813498909349938</v>
      </c>
    </row>
    <row r="221" spans="1:10" ht="12.75">
      <c r="A221" s="23" t="s">
        <v>308</v>
      </c>
      <c r="B221" s="23" t="s">
        <v>286</v>
      </c>
      <c r="C221" s="23" t="s">
        <v>126</v>
      </c>
      <c r="D221" s="23" t="s">
        <v>316</v>
      </c>
      <c r="E221" s="23" t="s">
        <v>143</v>
      </c>
      <c r="F221" s="23" t="s">
        <v>144</v>
      </c>
      <c r="G221" s="24">
        <v>5709.49</v>
      </c>
      <c r="H221" s="24">
        <v>5709.49</v>
      </c>
      <c r="I221" s="24">
        <v>0.7313944337602782</v>
      </c>
      <c r="J221" s="24">
        <v>0.7313944337602782</v>
      </c>
    </row>
    <row r="222" spans="1:10" ht="12.75">
      <c r="A222" s="23" t="s">
        <v>308</v>
      </c>
      <c r="B222" s="23" t="s">
        <v>286</v>
      </c>
      <c r="C222" s="23" t="s">
        <v>126</v>
      </c>
      <c r="D222" s="23" t="s">
        <v>316</v>
      </c>
      <c r="E222" s="23" t="s">
        <v>282</v>
      </c>
      <c r="F222" s="23" t="s">
        <v>281</v>
      </c>
      <c r="G222" s="24">
        <v>48790.55</v>
      </c>
      <c r="H222" s="24">
        <v>48790.55</v>
      </c>
      <c r="I222" s="24">
        <v>6.25014435441739</v>
      </c>
      <c r="J222" s="24">
        <v>6.25014435441739</v>
      </c>
    </row>
    <row r="223" spans="1:10" ht="12.75">
      <c r="A223" s="23" t="s">
        <v>308</v>
      </c>
      <c r="B223" s="23" t="s">
        <v>286</v>
      </c>
      <c r="C223" s="23" t="s">
        <v>126</v>
      </c>
      <c r="D223" s="23" t="s">
        <v>316</v>
      </c>
      <c r="E223" s="20" t="s">
        <v>8</v>
      </c>
      <c r="F223" s="21"/>
      <c r="G223" s="22">
        <v>83237.79000000001</v>
      </c>
      <c r="H223" s="22">
        <v>83237.79000000001</v>
      </c>
      <c r="I223" s="22">
        <v>10.662888679112664</v>
      </c>
      <c r="J223" s="22">
        <v>10.662888679112664</v>
      </c>
    </row>
    <row r="224" spans="1:10" ht="12.75">
      <c r="A224" s="23" t="s">
        <v>308</v>
      </c>
      <c r="B224" s="23" t="s">
        <v>286</v>
      </c>
      <c r="C224" s="23" t="s">
        <v>126</v>
      </c>
      <c r="D224" s="20" t="s">
        <v>9</v>
      </c>
      <c r="E224" s="20"/>
      <c r="F224" s="21"/>
      <c r="G224" s="22">
        <v>-133047.97999999998</v>
      </c>
      <c r="H224" s="22">
        <v>-132818.86</v>
      </c>
      <c r="I224" s="22">
        <v>1373.3006887767224</v>
      </c>
      <c r="J224" s="22">
        <v>1571.4451693204232</v>
      </c>
    </row>
  </sheetData>
  <autoFilter ref="A1:J224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FB52-1883-4806-A525-B7470D883AA2}">
  <dimension ref="A1:L129"/>
  <sheetViews>
    <sheetView tabSelected="1" zoomScale="85" zoomScaleNormal="85" workbookViewId="0" topLeftCell="A1">
      <pane ySplit="3" topLeftCell="A67" activePane="bottomLeft" state="frozen"/>
      <selection pane="topLeft" activeCell="H31" sqref="H31"/>
      <selection pane="bottomLeft" activeCell="H31" sqref="H31"/>
    </sheetView>
  </sheetViews>
  <sheetFormatPr defaultColWidth="9.140625" defaultRowHeight="12.75"/>
  <cols>
    <col min="1" max="1" width="11.8515625" style="0" customWidth="1"/>
    <col min="2" max="2" width="39.140625" style="0" customWidth="1"/>
    <col min="3" max="3" width="13.421875" style="0" customWidth="1"/>
    <col min="4" max="4" width="14.421875" style="0" customWidth="1"/>
    <col min="5" max="11" width="15.00390625" style="0" customWidth="1"/>
    <col min="12" max="12" width="12.8515625" style="0" bestFit="1" customWidth="1"/>
  </cols>
  <sheetData>
    <row r="1" spans="1:12" ht="13">
      <c r="A1" s="93" t="s">
        <v>327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">
      <c r="A2" s="30" t="s">
        <v>2</v>
      </c>
      <c r="B2" s="30" t="s">
        <v>191</v>
      </c>
      <c r="C2" s="31" t="s">
        <v>192</v>
      </c>
      <c r="D2" s="31" t="s">
        <v>193</v>
      </c>
      <c r="E2" s="31">
        <v>0</v>
      </c>
      <c r="F2" s="31">
        <v>1</v>
      </c>
      <c r="G2" s="31">
        <v>2</v>
      </c>
      <c r="H2" s="31">
        <v>3</v>
      </c>
      <c r="I2" s="31">
        <v>4</v>
      </c>
      <c r="J2" s="31">
        <v>5</v>
      </c>
      <c r="K2" s="31">
        <v>6</v>
      </c>
      <c r="L2" s="30" t="s">
        <v>372</v>
      </c>
    </row>
    <row r="3" spans="1:12" ht="13">
      <c r="A3" s="32" t="s">
        <v>194</v>
      </c>
      <c r="B3" s="33" t="s">
        <v>195</v>
      </c>
      <c r="C3" s="32" t="s">
        <v>1</v>
      </c>
      <c r="D3" s="32" t="s">
        <v>1</v>
      </c>
      <c r="E3" s="32"/>
      <c r="F3" s="32"/>
      <c r="G3" s="32"/>
      <c r="H3" s="32"/>
      <c r="I3" s="32"/>
      <c r="J3" s="32"/>
      <c r="K3" s="32"/>
      <c r="L3" s="32"/>
    </row>
    <row r="4" spans="1:12" ht="13">
      <c r="A4" s="34" t="s">
        <v>196</v>
      </c>
      <c r="B4" s="34" t="s">
        <v>53</v>
      </c>
      <c r="C4" s="35">
        <v>5176.22</v>
      </c>
      <c r="D4" s="32" t="s">
        <v>1</v>
      </c>
      <c r="E4" s="36"/>
      <c r="F4" s="37">
        <f>-6-66.6-2508.15</f>
        <v>-2580.75</v>
      </c>
      <c r="G4" s="36"/>
      <c r="H4" s="36"/>
      <c r="I4" s="37">
        <v>-480.78</v>
      </c>
      <c r="J4" s="36"/>
      <c r="K4" s="37">
        <v>-2114.69</v>
      </c>
      <c r="L4" s="36">
        <f>C4+(SUM(E4:K4))</f>
        <v>0</v>
      </c>
    </row>
    <row r="5" spans="1:12" ht="13">
      <c r="A5" s="34" t="s">
        <v>328</v>
      </c>
      <c r="B5" s="34" t="s">
        <v>288</v>
      </c>
      <c r="C5" s="35">
        <v>1819.14</v>
      </c>
      <c r="D5" s="32" t="s">
        <v>1</v>
      </c>
      <c r="E5" s="36">
        <v>-335.64</v>
      </c>
      <c r="F5" s="37">
        <v>-1483.5</v>
      </c>
      <c r="G5" s="36"/>
      <c r="H5" s="36"/>
      <c r="I5" s="36"/>
      <c r="J5" s="36"/>
      <c r="K5" s="36"/>
      <c r="L5" s="36">
        <f>C5+(SUM(E5:K5))</f>
        <v>0</v>
      </c>
    </row>
    <row r="6" spans="1:12" ht="13">
      <c r="A6" s="34" t="s">
        <v>197</v>
      </c>
      <c r="B6" s="34" t="s">
        <v>128</v>
      </c>
      <c r="C6" s="35">
        <v>13690.37</v>
      </c>
      <c r="D6" s="32"/>
      <c r="E6" s="36"/>
      <c r="F6" s="37">
        <f>-1048.31-12642.06</f>
        <v>-13690.369999999999</v>
      </c>
      <c r="G6" s="36"/>
      <c r="H6" s="36"/>
      <c r="I6" s="36"/>
      <c r="J6" s="36"/>
      <c r="K6" s="36"/>
      <c r="L6" s="36">
        <f aca="true" t="shared" si="0" ref="L6:L68">C6+(SUM(E6:K6))</f>
        <v>0</v>
      </c>
    </row>
    <row r="7" spans="1:12" ht="13">
      <c r="A7" s="34" t="s">
        <v>329</v>
      </c>
      <c r="B7" s="34" t="s">
        <v>304</v>
      </c>
      <c r="C7" s="38">
        <v>18.14</v>
      </c>
      <c r="D7" s="32" t="s">
        <v>1</v>
      </c>
      <c r="E7" s="36"/>
      <c r="F7" s="36"/>
      <c r="G7" s="36"/>
      <c r="H7" s="36"/>
      <c r="I7" s="37">
        <v>-18.14</v>
      </c>
      <c r="J7" s="36"/>
      <c r="K7" s="36"/>
      <c r="L7" s="36">
        <f t="shared" si="0"/>
        <v>0</v>
      </c>
    </row>
    <row r="8" spans="1:12" ht="13">
      <c r="A8" s="34" t="s">
        <v>198</v>
      </c>
      <c r="B8" s="34" t="s">
        <v>85</v>
      </c>
      <c r="C8" s="38">
        <v>362.59</v>
      </c>
      <c r="D8" s="32"/>
      <c r="E8" s="36"/>
      <c r="F8" s="37">
        <v>-362.59</v>
      </c>
      <c r="G8" s="36"/>
      <c r="H8" s="36"/>
      <c r="I8" s="36"/>
      <c r="J8" s="36"/>
      <c r="K8" s="36"/>
      <c r="L8" s="36">
        <f t="shared" si="0"/>
        <v>0</v>
      </c>
    </row>
    <row r="9" spans="1:12" ht="13">
      <c r="A9" s="34" t="s">
        <v>199</v>
      </c>
      <c r="B9" s="34" t="s">
        <v>130</v>
      </c>
      <c r="C9" s="35">
        <v>1013.67</v>
      </c>
      <c r="D9" s="32" t="s">
        <v>1</v>
      </c>
      <c r="E9" s="36"/>
      <c r="F9" s="37">
        <v>-942.77</v>
      </c>
      <c r="G9" s="36"/>
      <c r="H9" s="36"/>
      <c r="I9" s="36"/>
      <c r="J9" s="36"/>
      <c r="K9" s="37">
        <v>-70.9</v>
      </c>
      <c r="L9" s="36">
        <f>C9+(SUM(E9:K9))</f>
        <v>0</v>
      </c>
    </row>
    <row r="10" spans="1:12" ht="13">
      <c r="A10" s="34" t="s">
        <v>200</v>
      </c>
      <c r="B10" s="34" t="s">
        <v>55</v>
      </c>
      <c r="C10" s="35">
        <v>1033.6</v>
      </c>
      <c r="D10" s="32" t="s">
        <v>1</v>
      </c>
      <c r="E10" s="36"/>
      <c r="F10" s="37">
        <f>-299-734.6</f>
        <v>-1033.6</v>
      </c>
      <c r="G10" s="36"/>
      <c r="H10" s="36"/>
      <c r="I10" s="36"/>
      <c r="J10" s="36"/>
      <c r="K10" s="36"/>
      <c r="L10" s="36">
        <f t="shared" si="0"/>
        <v>0</v>
      </c>
    </row>
    <row r="11" spans="1:12" ht="13">
      <c r="A11" s="34" t="s">
        <v>201</v>
      </c>
      <c r="B11" s="34" t="s">
        <v>50</v>
      </c>
      <c r="C11" s="35">
        <v>1017</v>
      </c>
      <c r="D11" s="32" t="s">
        <v>1</v>
      </c>
      <c r="E11" s="36">
        <v>-687.17</v>
      </c>
      <c r="F11" s="37">
        <v>-279.03</v>
      </c>
      <c r="G11" s="36"/>
      <c r="H11" s="36"/>
      <c r="I11" s="36"/>
      <c r="J11" s="36"/>
      <c r="K11" s="37">
        <v>-50.8</v>
      </c>
      <c r="L11" s="36">
        <f>C11+(SUM(E11:K11))</f>
        <v>0</v>
      </c>
    </row>
    <row r="12" spans="1:12" ht="13">
      <c r="A12" s="34" t="s">
        <v>330</v>
      </c>
      <c r="B12" s="34" t="s">
        <v>331</v>
      </c>
      <c r="C12" s="38">
        <v>15.52</v>
      </c>
      <c r="D12" s="32" t="s">
        <v>1</v>
      </c>
      <c r="E12" s="36"/>
      <c r="F12" s="36"/>
      <c r="G12" s="36"/>
      <c r="H12" s="36"/>
      <c r="I12" s="36"/>
      <c r="J12" s="36"/>
      <c r="K12" s="36"/>
      <c r="L12" s="36">
        <f t="shared" si="0"/>
        <v>15.52</v>
      </c>
    </row>
    <row r="13" spans="1:12" ht="13">
      <c r="A13" s="34" t="s">
        <v>332</v>
      </c>
      <c r="B13" s="34" t="s">
        <v>87</v>
      </c>
      <c r="C13" s="38">
        <v>887</v>
      </c>
      <c r="D13" s="32" t="s">
        <v>1</v>
      </c>
      <c r="E13" s="36"/>
      <c r="F13" s="36">
        <v>-645</v>
      </c>
      <c r="G13" s="36"/>
      <c r="H13" s="36"/>
      <c r="I13" s="37">
        <v>-242</v>
      </c>
      <c r="J13" s="36"/>
      <c r="K13" s="36"/>
      <c r="L13" s="36">
        <f t="shared" si="0"/>
        <v>0</v>
      </c>
    </row>
    <row r="14" spans="1:12" ht="13">
      <c r="A14" s="34" t="s">
        <v>202</v>
      </c>
      <c r="B14" s="34" t="s">
        <v>12</v>
      </c>
      <c r="C14" s="35">
        <v>1392.5</v>
      </c>
      <c r="D14" s="32" t="s">
        <v>1</v>
      </c>
      <c r="E14" s="36"/>
      <c r="F14" s="37">
        <f>-440.22-952.28</f>
        <v>-1392.5</v>
      </c>
      <c r="G14" s="36"/>
      <c r="H14" s="36"/>
      <c r="I14" s="36"/>
      <c r="J14" s="36"/>
      <c r="K14" s="36"/>
      <c r="L14" s="36">
        <f t="shared" si="0"/>
        <v>0</v>
      </c>
    </row>
    <row r="15" spans="1:12" ht="13">
      <c r="A15" s="34" t="s">
        <v>333</v>
      </c>
      <c r="B15" s="34" t="s">
        <v>297</v>
      </c>
      <c r="C15" s="38">
        <v>163.68</v>
      </c>
      <c r="D15" s="32" t="s">
        <v>1</v>
      </c>
      <c r="E15" s="36"/>
      <c r="F15" s="36">
        <v>-163.68</v>
      </c>
      <c r="G15" s="36"/>
      <c r="H15" s="36"/>
      <c r="I15" s="36"/>
      <c r="J15" s="36"/>
      <c r="K15" s="36"/>
      <c r="L15" s="36">
        <f t="shared" si="0"/>
        <v>0</v>
      </c>
    </row>
    <row r="16" spans="1:12" ht="13">
      <c r="A16" s="34" t="s">
        <v>334</v>
      </c>
      <c r="B16" s="34" t="s">
        <v>57</v>
      </c>
      <c r="C16" s="38">
        <v>60.8</v>
      </c>
      <c r="D16" s="32" t="s">
        <v>1</v>
      </c>
      <c r="E16" s="36"/>
      <c r="F16" s="37">
        <v>-60.8</v>
      </c>
      <c r="G16" s="36"/>
      <c r="H16" s="36"/>
      <c r="I16" s="36"/>
      <c r="J16" s="36"/>
      <c r="K16" s="36"/>
      <c r="L16" s="36">
        <f t="shared" si="0"/>
        <v>0</v>
      </c>
    </row>
    <row r="17" spans="1:12" ht="13">
      <c r="A17" s="34" t="s">
        <v>335</v>
      </c>
      <c r="B17" s="34" t="s">
        <v>299</v>
      </c>
      <c r="C17" s="35">
        <v>1200</v>
      </c>
      <c r="D17" s="32" t="s">
        <v>1</v>
      </c>
      <c r="E17" s="36"/>
      <c r="F17" s="37">
        <v>-1200</v>
      </c>
      <c r="G17" s="36"/>
      <c r="H17" s="36"/>
      <c r="I17" s="36"/>
      <c r="J17" s="36"/>
      <c r="K17" s="36"/>
      <c r="L17" s="36">
        <f t="shared" si="0"/>
        <v>0</v>
      </c>
    </row>
    <row r="18" spans="1:12" ht="13">
      <c r="A18" s="34" t="s">
        <v>203</v>
      </c>
      <c r="B18" s="34" t="s">
        <v>59</v>
      </c>
      <c r="C18" s="35">
        <v>6914.44</v>
      </c>
      <c r="D18" s="32"/>
      <c r="E18" s="36"/>
      <c r="F18" s="37">
        <v>-3728.24</v>
      </c>
      <c r="G18" s="37">
        <v>-213.23</v>
      </c>
      <c r="H18" s="37">
        <v>-2972.97</v>
      </c>
      <c r="I18" s="36"/>
      <c r="J18" s="36"/>
      <c r="K18" s="36"/>
      <c r="L18" s="36">
        <f t="shared" si="0"/>
        <v>0</v>
      </c>
    </row>
    <row r="19" spans="1:12" ht="13">
      <c r="A19" s="34" t="s">
        <v>204</v>
      </c>
      <c r="B19" s="34" t="s">
        <v>132</v>
      </c>
      <c r="C19" s="35">
        <v>3957.53</v>
      </c>
      <c r="D19" s="32" t="s">
        <v>1</v>
      </c>
      <c r="E19" s="36">
        <v>-120.38</v>
      </c>
      <c r="F19" s="37">
        <v>-506.62</v>
      </c>
      <c r="G19" s="36"/>
      <c r="H19" s="37">
        <v>-3330.53</v>
      </c>
      <c r="I19" s="36"/>
      <c r="J19" s="36"/>
      <c r="K19" s="36"/>
      <c r="L19" s="36">
        <f>C19+(SUM(E19:K19))</f>
        <v>0</v>
      </c>
    </row>
    <row r="20" spans="1:12" ht="13">
      <c r="A20" s="34" t="s">
        <v>205</v>
      </c>
      <c r="B20" s="34" t="s">
        <v>61</v>
      </c>
      <c r="C20" s="38">
        <v>290.3</v>
      </c>
      <c r="D20" s="32" t="s">
        <v>1</v>
      </c>
      <c r="E20" s="36"/>
      <c r="F20" s="37">
        <v>-230.11</v>
      </c>
      <c r="G20" s="37">
        <v>-60.19</v>
      </c>
      <c r="H20" s="36"/>
      <c r="I20" s="36"/>
      <c r="J20" s="36"/>
      <c r="K20" s="36"/>
      <c r="L20" s="36">
        <f t="shared" si="0"/>
        <v>0</v>
      </c>
    </row>
    <row r="21" spans="1:12" ht="13">
      <c r="A21" s="34" t="s">
        <v>206</v>
      </c>
      <c r="B21" s="34" t="s">
        <v>134</v>
      </c>
      <c r="C21" s="38">
        <v>48.25</v>
      </c>
      <c r="D21" s="32" t="s">
        <v>1</v>
      </c>
      <c r="E21" s="36"/>
      <c r="F21" s="36"/>
      <c r="G21" s="36"/>
      <c r="H21" s="36"/>
      <c r="I21" s="36"/>
      <c r="J21" s="36"/>
      <c r="K21" s="37">
        <v>-48.25</v>
      </c>
      <c r="L21" s="36">
        <f>C21+(SUM(E21:K21))</f>
        <v>0</v>
      </c>
    </row>
    <row r="22" spans="1:12" ht="13">
      <c r="A22" s="34" t="s">
        <v>207</v>
      </c>
      <c r="B22" s="34" t="s">
        <v>78</v>
      </c>
      <c r="C22" s="38">
        <v>605.39</v>
      </c>
      <c r="D22" s="32" t="s">
        <v>1</v>
      </c>
      <c r="E22" s="36"/>
      <c r="F22" s="37">
        <v>-605.39</v>
      </c>
      <c r="G22" s="36"/>
      <c r="H22" s="36"/>
      <c r="I22" s="36"/>
      <c r="J22" s="36"/>
      <c r="K22" s="36"/>
      <c r="L22" s="36">
        <f t="shared" si="0"/>
        <v>0</v>
      </c>
    </row>
    <row r="23" spans="1:12" ht="13">
      <c r="A23" s="34" t="s">
        <v>208</v>
      </c>
      <c r="B23" s="34" t="s">
        <v>89</v>
      </c>
      <c r="C23" s="35">
        <v>2283.91</v>
      </c>
      <c r="D23" s="32" t="s">
        <v>1</v>
      </c>
      <c r="E23" s="36"/>
      <c r="F23" s="37">
        <v>-1842.91</v>
      </c>
      <c r="G23" s="36"/>
      <c r="H23" s="36"/>
      <c r="I23" s="36"/>
      <c r="J23" s="36"/>
      <c r="K23" s="37">
        <v>-441</v>
      </c>
      <c r="L23" s="36">
        <f>C23+(SUM(E23:K23))</f>
        <v>0</v>
      </c>
    </row>
    <row r="24" spans="1:12" ht="13">
      <c r="A24" s="34" t="s">
        <v>336</v>
      </c>
      <c r="B24" s="34" t="s">
        <v>290</v>
      </c>
      <c r="C24" s="38">
        <v>456.64</v>
      </c>
      <c r="D24" s="32" t="s">
        <v>1</v>
      </c>
      <c r="E24" s="36">
        <v>-392.44</v>
      </c>
      <c r="F24" s="36"/>
      <c r="G24" s="36"/>
      <c r="H24" s="36"/>
      <c r="I24" s="36"/>
      <c r="J24" s="36"/>
      <c r="K24" s="37">
        <v>-64.2</v>
      </c>
      <c r="L24" s="36">
        <f>C24+(SUM(E24:K24))</f>
        <v>0</v>
      </c>
    </row>
    <row r="25" spans="1:12" ht="13">
      <c r="A25" s="34" t="s">
        <v>209</v>
      </c>
      <c r="B25" s="34" t="s">
        <v>14</v>
      </c>
      <c r="C25" s="35">
        <v>5383.98</v>
      </c>
      <c r="D25" s="32" t="s">
        <v>1</v>
      </c>
      <c r="E25" s="36">
        <v>-4872.05</v>
      </c>
      <c r="F25" s="37">
        <v>-198.55</v>
      </c>
      <c r="G25" s="36"/>
      <c r="H25" s="36"/>
      <c r="I25" s="36"/>
      <c r="J25" s="36"/>
      <c r="K25" s="37">
        <v>-313.38</v>
      </c>
      <c r="L25" s="36">
        <f>C25+(SUM(E25:K25))</f>
        <v>0</v>
      </c>
    </row>
    <row r="26" spans="1:12" ht="13">
      <c r="A26" s="34" t="s">
        <v>210</v>
      </c>
      <c r="B26" s="34" t="s">
        <v>63</v>
      </c>
      <c r="C26" s="35">
        <v>2340</v>
      </c>
      <c r="D26" s="32" t="s">
        <v>1</v>
      </c>
      <c r="E26" s="36"/>
      <c r="F26" s="36"/>
      <c r="G26" s="36"/>
      <c r="H26" s="36"/>
      <c r="I26" s="37">
        <v>-780</v>
      </c>
      <c r="J26" s="37">
        <v>-1560</v>
      </c>
      <c r="K26" s="36"/>
      <c r="L26" s="36">
        <f t="shared" si="0"/>
        <v>0</v>
      </c>
    </row>
    <row r="27" spans="1:12" ht="13">
      <c r="A27" s="34" t="s">
        <v>267</v>
      </c>
      <c r="B27" s="34" t="s">
        <v>146</v>
      </c>
      <c r="C27" s="35">
        <v>9982.43</v>
      </c>
      <c r="D27" s="32" t="s">
        <v>1</v>
      </c>
      <c r="E27" s="36">
        <v>-9982.43</v>
      </c>
      <c r="F27" s="36"/>
      <c r="G27" s="36"/>
      <c r="H27" s="36"/>
      <c r="I27" s="36"/>
      <c r="J27" s="36"/>
      <c r="K27" s="36"/>
      <c r="L27" s="36">
        <f>C27+(SUM(E27:K27))</f>
        <v>0</v>
      </c>
    </row>
    <row r="28" spans="1:12" ht="13">
      <c r="A28" s="34" t="s">
        <v>337</v>
      </c>
      <c r="B28" s="34" t="s">
        <v>311</v>
      </c>
      <c r="C28" s="35">
        <v>5500</v>
      </c>
      <c r="D28" s="32" t="s">
        <v>1</v>
      </c>
      <c r="E28" s="36">
        <v>-5500</v>
      </c>
      <c r="F28" s="36"/>
      <c r="G28" s="36"/>
      <c r="H28" s="36"/>
      <c r="I28" s="36"/>
      <c r="J28" s="36"/>
      <c r="K28" s="36"/>
      <c r="L28" s="36">
        <f>C28+(SUM(E28:K28))</f>
        <v>0</v>
      </c>
    </row>
    <row r="29" spans="1:12" ht="13">
      <c r="A29" s="34" t="s">
        <v>211</v>
      </c>
      <c r="B29" s="34" t="s">
        <v>65</v>
      </c>
      <c r="C29" s="35">
        <v>5617.86</v>
      </c>
      <c r="D29" s="32" t="s">
        <v>1</v>
      </c>
      <c r="E29" s="36"/>
      <c r="F29" s="37">
        <v>-5617.86</v>
      </c>
      <c r="G29" s="36"/>
      <c r="H29" s="36"/>
      <c r="I29" s="36"/>
      <c r="J29" s="36"/>
      <c r="K29" s="36"/>
      <c r="L29" s="36">
        <f t="shared" si="0"/>
        <v>0</v>
      </c>
    </row>
    <row r="30" spans="1:12" ht="13">
      <c r="A30" s="34" t="s">
        <v>338</v>
      </c>
      <c r="B30" s="34" t="s">
        <v>292</v>
      </c>
      <c r="C30" s="35">
        <v>1600</v>
      </c>
      <c r="D30" s="32" t="s">
        <v>1</v>
      </c>
      <c r="E30" s="36">
        <v>-1600</v>
      </c>
      <c r="F30" s="36"/>
      <c r="G30" s="36"/>
      <c r="H30" s="36"/>
      <c r="I30" s="36"/>
      <c r="J30" s="36"/>
      <c r="K30" s="36"/>
      <c r="L30" s="36">
        <f>C30+(SUM(E30:K30))</f>
        <v>0</v>
      </c>
    </row>
    <row r="31" spans="1:12" ht="13">
      <c r="A31" s="34" t="s">
        <v>212</v>
      </c>
      <c r="B31" s="34" t="s">
        <v>121</v>
      </c>
      <c r="C31" s="35">
        <v>1209.5</v>
      </c>
      <c r="D31" s="32" t="s">
        <v>1</v>
      </c>
      <c r="E31" s="36"/>
      <c r="F31" s="37">
        <v>-1209.5</v>
      </c>
      <c r="G31" s="36"/>
      <c r="H31" s="36"/>
      <c r="I31" s="36"/>
      <c r="J31" s="36"/>
      <c r="K31" s="36"/>
      <c r="L31" s="36">
        <f t="shared" si="0"/>
        <v>0</v>
      </c>
    </row>
    <row r="32" spans="1:12" ht="13">
      <c r="A32" s="34" t="s">
        <v>213</v>
      </c>
      <c r="B32" s="34" t="s">
        <v>16</v>
      </c>
      <c r="C32" s="35">
        <v>6307.5</v>
      </c>
      <c r="D32" s="32" t="s">
        <v>1</v>
      </c>
      <c r="E32" s="36">
        <v>-5100</v>
      </c>
      <c r="F32" s="37">
        <v>-1207.5</v>
      </c>
      <c r="G32" s="36"/>
      <c r="H32" s="36"/>
      <c r="I32" s="36"/>
      <c r="J32" s="36"/>
      <c r="K32" s="36"/>
      <c r="L32" s="36">
        <f>C32+(SUM(E32:K32))</f>
        <v>0</v>
      </c>
    </row>
    <row r="33" spans="1:12" ht="13">
      <c r="A33" s="34" t="s">
        <v>214</v>
      </c>
      <c r="B33" s="34" t="s">
        <v>18</v>
      </c>
      <c r="C33" s="35">
        <v>6586.36</v>
      </c>
      <c r="D33" s="32" t="s">
        <v>1</v>
      </c>
      <c r="E33" s="36"/>
      <c r="F33" s="37">
        <f>-4172.5-2413.86</f>
        <v>-6586.360000000001</v>
      </c>
      <c r="G33" s="36"/>
      <c r="H33" s="36"/>
      <c r="I33" s="36"/>
      <c r="J33" s="36"/>
      <c r="K33" s="36"/>
      <c r="L33" s="36">
        <f t="shared" si="0"/>
        <v>0</v>
      </c>
    </row>
    <row r="34" spans="1:12" ht="13">
      <c r="A34" s="34" t="s">
        <v>339</v>
      </c>
      <c r="B34" s="34" t="s">
        <v>313</v>
      </c>
      <c r="C34" s="35">
        <v>4600</v>
      </c>
      <c r="D34" s="32" t="s">
        <v>1</v>
      </c>
      <c r="E34" s="36">
        <v>-4600</v>
      </c>
      <c r="F34" s="36"/>
      <c r="G34" s="36"/>
      <c r="H34" s="36"/>
      <c r="I34" s="36"/>
      <c r="J34" s="36"/>
      <c r="K34" s="36"/>
      <c r="L34" s="36">
        <f>C34+(SUM(E34:K34))</f>
        <v>0</v>
      </c>
    </row>
    <row r="35" spans="1:12" ht="13">
      <c r="A35" s="34" t="s">
        <v>215</v>
      </c>
      <c r="B35" s="34" t="s">
        <v>136</v>
      </c>
      <c r="C35" s="38">
        <v>923.33</v>
      </c>
      <c r="D35" s="32" t="s">
        <v>1</v>
      </c>
      <c r="E35" s="36">
        <v>-122.81</v>
      </c>
      <c r="F35" s="37">
        <v>-800.52</v>
      </c>
      <c r="G35" s="36"/>
      <c r="H35" s="36"/>
      <c r="I35" s="36"/>
      <c r="J35" s="36"/>
      <c r="K35" s="36"/>
      <c r="L35" s="36">
        <f>C35+(SUM(E35:K35))</f>
        <v>0</v>
      </c>
    </row>
    <row r="36" spans="1:12" ht="13">
      <c r="A36" s="34" t="s">
        <v>216</v>
      </c>
      <c r="B36" s="34" t="s">
        <v>123</v>
      </c>
      <c r="C36" s="38">
        <v>98</v>
      </c>
      <c r="D36" s="32" t="s">
        <v>1</v>
      </c>
      <c r="E36" s="36"/>
      <c r="F36" s="37">
        <v>-98</v>
      </c>
      <c r="G36" s="36"/>
      <c r="H36" s="36"/>
      <c r="I36" s="36"/>
      <c r="J36" s="36"/>
      <c r="K36" s="36"/>
      <c r="L36" s="36">
        <f t="shared" si="0"/>
        <v>0</v>
      </c>
    </row>
    <row r="37" spans="1:12" ht="13">
      <c r="A37" s="34" t="s">
        <v>217</v>
      </c>
      <c r="B37" s="34" t="s">
        <v>125</v>
      </c>
      <c r="C37" s="38">
        <v>8.5</v>
      </c>
      <c r="D37" s="32" t="s">
        <v>1</v>
      </c>
      <c r="E37" s="36"/>
      <c r="F37" s="37">
        <v>-8.5</v>
      </c>
      <c r="G37" s="36"/>
      <c r="H37" s="36"/>
      <c r="I37" s="36"/>
      <c r="J37" s="36"/>
      <c r="K37" s="36"/>
      <c r="L37" s="36">
        <f t="shared" si="0"/>
        <v>0</v>
      </c>
    </row>
    <row r="38" spans="1:12" ht="13">
      <c r="A38" s="34" t="s">
        <v>218</v>
      </c>
      <c r="B38" s="34" t="s">
        <v>20</v>
      </c>
      <c r="C38" s="35">
        <v>3996.68</v>
      </c>
      <c r="D38" s="32" t="s">
        <v>1</v>
      </c>
      <c r="E38" s="36"/>
      <c r="F38" s="37">
        <f>-17.27-3912.69-66.72</f>
        <v>-3996.68</v>
      </c>
      <c r="G38" s="36"/>
      <c r="H38" s="36"/>
      <c r="I38" s="36"/>
      <c r="J38" s="36"/>
      <c r="K38" s="36"/>
      <c r="L38" s="36">
        <f t="shared" si="0"/>
        <v>0</v>
      </c>
    </row>
    <row r="39" spans="1:12" ht="13">
      <c r="A39" s="34" t="s">
        <v>219</v>
      </c>
      <c r="B39" s="34" t="s">
        <v>138</v>
      </c>
      <c r="C39" s="35">
        <v>2941.7</v>
      </c>
      <c r="D39" s="32" t="s">
        <v>1</v>
      </c>
      <c r="E39" s="36"/>
      <c r="F39" s="37">
        <v>-2941.7</v>
      </c>
      <c r="G39" s="36"/>
      <c r="H39" s="36"/>
      <c r="I39" s="36"/>
      <c r="J39" s="36"/>
      <c r="K39" s="36"/>
      <c r="L39" s="36">
        <f t="shared" si="0"/>
        <v>0</v>
      </c>
    </row>
    <row r="40" spans="1:12" ht="13">
      <c r="A40" s="34" t="s">
        <v>220</v>
      </c>
      <c r="B40" s="34" t="s">
        <v>22</v>
      </c>
      <c r="C40" s="35">
        <v>2332.43</v>
      </c>
      <c r="D40" s="32" t="s">
        <v>1</v>
      </c>
      <c r="E40" s="36">
        <v>-13.6</v>
      </c>
      <c r="F40" s="37">
        <f>-12.01-61.43-779.27</f>
        <v>-852.71</v>
      </c>
      <c r="G40" s="36"/>
      <c r="H40" s="37">
        <v>-8.15</v>
      </c>
      <c r="I40" s="36"/>
      <c r="J40" s="37">
        <v>-1.63</v>
      </c>
      <c r="K40" s="37">
        <v>-1456.34</v>
      </c>
      <c r="L40" s="36">
        <f>C40+(SUM(E40:K40))</f>
        <v>0</v>
      </c>
    </row>
    <row r="41" spans="1:12" ht="13">
      <c r="A41" s="34" t="s">
        <v>221</v>
      </c>
      <c r="B41" s="34" t="s">
        <v>24</v>
      </c>
      <c r="C41" s="35">
        <v>4845.57</v>
      </c>
      <c r="D41" s="32" t="s">
        <v>1</v>
      </c>
      <c r="E41" s="36">
        <v>-4481.68</v>
      </c>
      <c r="F41" s="37">
        <v>-363.89</v>
      </c>
      <c r="G41" s="36"/>
      <c r="H41" s="36"/>
      <c r="I41" s="36"/>
      <c r="J41" s="36"/>
      <c r="K41" s="36"/>
      <c r="L41" s="36">
        <f>C41+(SUM(E41:K41))</f>
        <v>0</v>
      </c>
    </row>
    <row r="42" spans="1:12" ht="13">
      <c r="A42" s="34" t="s">
        <v>222</v>
      </c>
      <c r="B42" s="34" t="s">
        <v>26</v>
      </c>
      <c r="C42" s="35">
        <v>8439.58</v>
      </c>
      <c r="D42" s="32" t="s">
        <v>1</v>
      </c>
      <c r="E42" s="36">
        <v>-7175.1</v>
      </c>
      <c r="F42" s="36">
        <f>-1194.48-70</f>
        <v>-1264.48</v>
      </c>
      <c r="G42" s="36"/>
      <c r="H42" s="36"/>
      <c r="I42" s="36"/>
      <c r="J42" s="36"/>
      <c r="K42" s="36"/>
      <c r="L42" s="36">
        <f>C42+(SUM(E42:K42))</f>
        <v>0</v>
      </c>
    </row>
    <row r="43" spans="1:12" ht="13">
      <c r="A43" s="34" t="s">
        <v>340</v>
      </c>
      <c r="B43" s="34" t="s">
        <v>67</v>
      </c>
      <c r="C43" s="38">
        <v>901.9</v>
      </c>
      <c r="D43" s="32" t="s">
        <v>1</v>
      </c>
      <c r="E43" s="36"/>
      <c r="F43" s="37">
        <v>-901.9</v>
      </c>
      <c r="G43" s="36"/>
      <c r="H43" s="36"/>
      <c r="I43" s="36"/>
      <c r="J43" s="36"/>
      <c r="K43" s="36"/>
      <c r="L43" s="36">
        <f t="shared" si="0"/>
        <v>0</v>
      </c>
    </row>
    <row r="44" spans="1:12" ht="13">
      <c r="A44" s="34" t="s">
        <v>341</v>
      </c>
      <c r="B44" s="34" t="s">
        <v>301</v>
      </c>
      <c r="C44" s="35">
        <v>4000</v>
      </c>
      <c r="D44" s="32" t="s">
        <v>1</v>
      </c>
      <c r="E44" s="36"/>
      <c r="F44" s="37">
        <v>-4000</v>
      </c>
      <c r="G44" s="36"/>
      <c r="H44" s="36"/>
      <c r="I44" s="36"/>
      <c r="J44" s="36"/>
      <c r="K44" s="36"/>
      <c r="L44" s="36">
        <f t="shared" si="0"/>
        <v>0</v>
      </c>
    </row>
    <row r="45" spans="1:12" ht="13">
      <c r="A45" s="34" t="s">
        <v>223</v>
      </c>
      <c r="B45" s="34" t="s">
        <v>69</v>
      </c>
      <c r="C45" s="35">
        <v>85661.3</v>
      </c>
      <c r="D45" s="32" t="s">
        <v>1</v>
      </c>
      <c r="E45" s="36"/>
      <c r="F45" s="37">
        <f>-62960-2163.97</f>
        <v>-65123.97</v>
      </c>
      <c r="G45" s="37">
        <v>-132.66</v>
      </c>
      <c r="H45" s="36"/>
      <c r="I45" s="36"/>
      <c r="J45" s="36"/>
      <c r="K45" s="37">
        <v>-20404.67</v>
      </c>
      <c r="L45" s="36">
        <f>C45+(SUM(E45:K45))</f>
        <v>0</v>
      </c>
    </row>
    <row r="46" spans="1:12" ht="13">
      <c r="A46" s="34" t="s">
        <v>342</v>
      </c>
      <c r="B46" s="34" t="s">
        <v>343</v>
      </c>
      <c r="C46" s="35">
        <v>1739.8</v>
      </c>
      <c r="D46" s="32" t="s">
        <v>1</v>
      </c>
      <c r="E46" s="36"/>
      <c r="F46" s="36"/>
      <c r="G46" s="36"/>
      <c r="H46" s="36"/>
      <c r="I46" s="36"/>
      <c r="J46" s="36"/>
      <c r="K46" s="36"/>
      <c r="L46" s="36">
        <f t="shared" si="0"/>
        <v>1739.8</v>
      </c>
    </row>
    <row r="47" spans="1:12" ht="13">
      <c r="A47" s="34" t="s">
        <v>344</v>
      </c>
      <c r="B47" s="34" t="s">
        <v>140</v>
      </c>
      <c r="C47" s="35">
        <v>4116.46</v>
      </c>
      <c r="D47" s="32" t="s">
        <v>1</v>
      </c>
      <c r="E47" s="36"/>
      <c r="F47" s="37">
        <v>-4116.46</v>
      </c>
      <c r="G47" s="36"/>
      <c r="H47" s="36"/>
      <c r="I47" s="36"/>
      <c r="J47" s="36"/>
      <c r="K47" s="36"/>
      <c r="L47" s="36">
        <f t="shared" si="0"/>
        <v>0</v>
      </c>
    </row>
    <row r="48" spans="1:12" ht="13">
      <c r="A48" s="34" t="s">
        <v>345</v>
      </c>
      <c r="B48" s="34" t="s">
        <v>272</v>
      </c>
      <c r="C48" s="38">
        <v>5.52</v>
      </c>
      <c r="D48" s="32" t="s">
        <v>1</v>
      </c>
      <c r="E48" s="36"/>
      <c r="F48" s="37">
        <v>-5.52</v>
      </c>
      <c r="G48" s="36"/>
      <c r="H48" s="36"/>
      <c r="I48" s="36"/>
      <c r="J48" s="36"/>
      <c r="K48" s="36"/>
      <c r="L48" s="36">
        <f t="shared" si="0"/>
        <v>0</v>
      </c>
    </row>
    <row r="49" spans="1:12" ht="13">
      <c r="A49" s="34" t="s">
        <v>224</v>
      </c>
      <c r="B49" s="34" t="s">
        <v>152</v>
      </c>
      <c r="C49" s="35">
        <v>1600</v>
      </c>
      <c r="D49" s="32" t="s">
        <v>1</v>
      </c>
      <c r="E49" s="36"/>
      <c r="F49" s="37">
        <v>-1600</v>
      </c>
      <c r="G49" s="36"/>
      <c r="H49" s="36"/>
      <c r="I49" s="36"/>
      <c r="J49" s="36"/>
      <c r="K49" s="36"/>
      <c r="L49" s="36">
        <f t="shared" si="0"/>
        <v>0</v>
      </c>
    </row>
    <row r="50" spans="1:12" ht="13">
      <c r="A50" s="34" t="s">
        <v>346</v>
      </c>
      <c r="B50" s="34" t="s">
        <v>283</v>
      </c>
      <c r="C50" s="35">
        <v>45018.08</v>
      </c>
      <c r="D50" s="32" t="s">
        <v>1</v>
      </c>
      <c r="E50" s="36">
        <v>-1215.35</v>
      </c>
      <c r="F50" s="37">
        <v>-43802.73</v>
      </c>
      <c r="G50" s="36"/>
      <c r="H50" s="36"/>
      <c r="I50" s="36"/>
      <c r="J50" s="36"/>
      <c r="K50" s="36"/>
      <c r="L50" s="36">
        <f>C50+(SUM(E50:K50))</f>
        <v>0</v>
      </c>
    </row>
    <row r="51" spans="1:12" ht="13">
      <c r="A51" s="34" t="s">
        <v>225</v>
      </c>
      <c r="B51" s="34" t="s">
        <v>28</v>
      </c>
      <c r="C51" s="38">
        <v>867.27</v>
      </c>
      <c r="D51" s="32" t="s">
        <v>1</v>
      </c>
      <c r="E51" s="36">
        <v>-795.47</v>
      </c>
      <c r="F51" s="37">
        <f>-9.46-62.34</f>
        <v>-71.80000000000001</v>
      </c>
      <c r="G51" s="36"/>
      <c r="H51" s="36"/>
      <c r="I51" s="36"/>
      <c r="J51" s="36"/>
      <c r="K51" s="36"/>
      <c r="L51" s="36">
        <f>C51+(SUM(E51:K51))</f>
        <v>0</v>
      </c>
    </row>
    <row r="52" spans="1:12" ht="13">
      <c r="A52" s="34" t="s">
        <v>347</v>
      </c>
      <c r="B52" s="34" t="s">
        <v>303</v>
      </c>
      <c r="C52" s="35">
        <v>1636.44</v>
      </c>
      <c r="D52" s="32" t="s">
        <v>1</v>
      </c>
      <c r="E52" s="36"/>
      <c r="F52" s="37">
        <v>-1636.44</v>
      </c>
      <c r="G52" s="36"/>
      <c r="H52" s="36"/>
      <c r="I52" s="36"/>
      <c r="J52" s="36"/>
      <c r="K52" s="36"/>
      <c r="L52" s="36">
        <f t="shared" si="0"/>
        <v>0</v>
      </c>
    </row>
    <row r="53" spans="1:12" ht="13">
      <c r="A53" s="34" t="s">
        <v>226</v>
      </c>
      <c r="B53" s="34" t="s">
        <v>71</v>
      </c>
      <c r="C53" s="35">
        <v>2100</v>
      </c>
      <c r="D53" s="32" t="s">
        <v>1</v>
      </c>
      <c r="E53" s="36"/>
      <c r="F53" s="37">
        <f>-600-1500</f>
        <v>-2100</v>
      </c>
      <c r="G53" s="36"/>
      <c r="H53" s="36"/>
      <c r="I53" s="36"/>
      <c r="J53" s="36"/>
      <c r="K53" s="36"/>
      <c r="L53" s="36">
        <f t="shared" si="0"/>
        <v>0</v>
      </c>
    </row>
    <row r="54" spans="1:12" ht="13">
      <c r="A54" s="34" t="s">
        <v>348</v>
      </c>
      <c r="B54" s="34" t="s">
        <v>73</v>
      </c>
      <c r="C54" s="35">
        <v>5110</v>
      </c>
      <c r="D54" s="32" t="s">
        <v>1</v>
      </c>
      <c r="E54" s="36"/>
      <c r="F54" s="37">
        <v>-5110</v>
      </c>
      <c r="G54" s="36"/>
      <c r="H54" s="36"/>
      <c r="I54" s="36"/>
      <c r="J54" s="36"/>
      <c r="K54" s="36"/>
      <c r="L54" s="36">
        <f t="shared" si="0"/>
        <v>0</v>
      </c>
    </row>
    <row r="55" spans="1:12" ht="13">
      <c r="A55" s="34" t="s">
        <v>266</v>
      </c>
      <c r="B55" s="34" t="s">
        <v>264</v>
      </c>
      <c r="C55" s="38">
        <v>327.9</v>
      </c>
      <c r="D55" s="32" t="s">
        <v>1</v>
      </c>
      <c r="E55" s="36"/>
      <c r="F55" s="37">
        <v>-327.9</v>
      </c>
      <c r="G55" s="36"/>
      <c r="H55" s="36"/>
      <c r="I55" s="36"/>
      <c r="J55" s="36"/>
      <c r="K55" s="36"/>
      <c r="L55" s="36">
        <f t="shared" si="0"/>
        <v>0</v>
      </c>
    </row>
    <row r="56" spans="1:12" ht="13">
      <c r="A56" s="34" t="s">
        <v>349</v>
      </c>
      <c r="B56" s="34" t="s">
        <v>91</v>
      </c>
      <c r="C56" s="35">
        <f>283538.01-19158.32</f>
        <v>264379.69</v>
      </c>
      <c r="D56" s="32" t="s">
        <v>1</v>
      </c>
      <c r="E56" s="36"/>
      <c r="F56" s="37">
        <f>-48200-48200</f>
        <v>-96400</v>
      </c>
      <c r="G56" s="36"/>
      <c r="H56" s="36"/>
      <c r="I56" s="36"/>
      <c r="J56" s="36"/>
      <c r="K56" s="37">
        <f>-133479.69-34500</f>
        <v>-167979.69</v>
      </c>
      <c r="L56" s="36">
        <f aca="true" t="shared" si="1" ref="L56:L64">C56+(SUM(E56:K56))</f>
        <v>0</v>
      </c>
    </row>
    <row r="57" spans="1:12" ht="13">
      <c r="A57" s="34" t="s">
        <v>227</v>
      </c>
      <c r="B57" s="34" t="s">
        <v>93</v>
      </c>
      <c r="C57" s="35">
        <v>55005.09</v>
      </c>
      <c r="D57" s="32" t="s">
        <v>1</v>
      </c>
      <c r="E57" s="32"/>
      <c r="F57" s="37">
        <f>-2719.99-18590.73</f>
        <v>-21310.72</v>
      </c>
      <c r="G57" s="36"/>
      <c r="H57" s="36"/>
      <c r="I57" s="37">
        <v>-15284.89</v>
      </c>
      <c r="J57" s="36"/>
      <c r="K57" s="37">
        <v>-18409.48</v>
      </c>
      <c r="L57" s="36">
        <f t="shared" si="1"/>
        <v>0</v>
      </c>
    </row>
    <row r="58" spans="1:12" ht="13">
      <c r="A58" s="34" t="s">
        <v>228</v>
      </c>
      <c r="B58" s="34" t="s">
        <v>30</v>
      </c>
      <c r="C58" s="35">
        <v>53513.2</v>
      </c>
      <c r="D58" s="32" t="s">
        <v>1</v>
      </c>
      <c r="E58" s="36">
        <v>-15964.76</v>
      </c>
      <c r="F58" s="37">
        <f>-3390.01-18404.05</f>
        <v>-21794.059999999998</v>
      </c>
      <c r="G58" s="36"/>
      <c r="H58" s="36"/>
      <c r="I58" s="37">
        <v>-2064.67</v>
      </c>
      <c r="J58" s="36"/>
      <c r="K58" s="37">
        <v>-13689.71</v>
      </c>
      <c r="L58" s="36">
        <f t="shared" si="1"/>
        <v>0</v>
      </c>
    </row>
    <row r="59" spans="1:12" ht="13">
      <c r="A59" s="34" t="s">
        <v>229</v>
      </c>
      <c r="B59" s="34" t="s">
        <v>95</v>
      </c>
      <c r="C59" s="35">
        <v>15417.01</v>
      </c>
      <c r="D59" s="32" t="s">
        <v>1</v>
      </c>
      <c r="E59" s="36"/>
      <c r="F59" s="37">
        <f>-403.47-4652.38</f>
        <v>-5055.85</v>
      </c>
      <c r="G59" s="36"/>
      <c r="H59" s="36"/>
      <c r="I59" s="37">
        <v>-4699.18</v>
      </c>
      <c r="J59" s="36"/>
      <c r="K59" s="37">
        <v>-5661.98</v>
      </c>
      <c r="L59" s="36">
        <f t="shared" si="1"/>
        <v>0</v>
      </c>
    </row>
    <row r="60" spans="1:12" ht="13">
      <c r="A60" s="34" t="s">
        <v>230</v>
      </c>
      <c r="B60" s="34" t="s">
        <v>32</v>
      </c>
      <c r="C60" s="35">
        <v>17126.85</v>
      </c>
      <c r="D60" s="32" t="s">
        <v>1</v>
      </c>
      <c r="E60" s="36">
        <v>-4787.28</v>
      </c>
      <c r="F60" s="37">
        <f>-995.05-5317.28</f>
        <v>-6312.33</v>
      </c>
      <c r="G60" s="36"/>
      <c r="H60" s="36"/>
      <c r="I60" s="37">
        <v>-2015.54</v>
      </c>
      <c r="J60" s="36"/>
      <c r="K60" s="37">
        <v>-4011.7</v>
      </c>
      <c r="L60" s="36">
        <f t="shared" si="1"/>
        <v>0</v>
      </c>
    </row>
    <row r="61" spans="1:12" ht="13">
      <c r="A61" s="34" t="s">
        <v>350</v>
      </c>
      <c r="B61" s="34" t="s">
        <v>315</v>
      </c>
      <c r="C61" s="35">
        <v>1045.27</v>
      </c>
      <c r="D61" s="32" t="s">
        <v>1</v>
      </c>
      <c r="E61" s="36">
        <v>-1045.27</v>
      </c>
      <c r="F61" s="37"/>
      <c r="G61" s="36"/>
      <c r="H61" s="36"/>
      <c r="I61" s="36"/>
      <c r="J61" s="36"/>
      <c r="K61" s="36"/>
      <c r="L61" s="36">
        <f t="shared" si="1"/>
        <v>0</v>
      </c>
    </row>
    <row r="62" spans="1:12" ht="13">
      <c r="A62" s="34" t="s">
        <v>231</v>
      </c>
      <c r="B62" s="34" t="s">
        <v>34</v>
      </c>
      <c r="C62" s="38">
        <v>470.45</v>
      </c>
      <c r="D62" s="32" t="s">
        <v>1</v>
      </c>
      <c r="E62" s="36"/>
      <c r="F62" s="37">
        <f>-29.15-123.87</f>
        <v>-153.02</v>
      </c>
      <c r="G62" s="36"/>
      <c r="H62" s="36"/>
      <c r="I62" s="37">
        <v>-137.54</v>
      </c>
      <c r="J62" s="36"/>
      <c r="K62" s="37">
        <v>-179.89</v>
      </c>
      <c r="L62" s="36">
        <f t="shared" si="1"/>
        <v>0</v>
      </c>
    </row>
    <row r="63" spans="1:12" ht="13">
      <c r="A63" s="34" t="s">
        <v>232</v>
      </c>
      <c r="B63" s="34" t="s">
        <v>36</v>
      </c>
      <c r="C63" s="38">
        <v>534.88</v>
      </c>
      <c r="D63" s="32" t="s">
        <v>1</v>
      </c>
      <c r="E63" s="36">
        <v>-138.78</v>
      </c>
      <c r="F63" s="37">
        <f>-53.15-226.22</f>
        <v>-279.37</v>
      </c>
      <c r="G63" s="36"/>
      <c r="H63" s="36"/>
      <c r="I63" s="37">
        <v>-10.26</v>
      </c>
      <c r="J63" s="36"/>
      <c r="K63" s="37">
        <v>-106.47</v>
      </c>
      <c r="L63" s="36">
        <f t="shared" si="1"/>
        <v>0</v>
      </c>
    </row>
    <row r="64" spans="1:12" ht="13">
      <c r="A64" s="34" t="s">
        <v>258</v>
      </c>
      <c r="B64" s="34" t="s">
        <v>154</v>
      </c>
      <c r="C64" s="35">
        <v>12092.61</v>
      </c>
      <c r="D64" s="32"/>
      <c r="E64" s="36">
        <v>-12092.61</v>
      </c>
      <c r="F64" s="36"/>
      <c r="G64" s="36"/>
      <c r="H64" s="36"/>
      <c r="I64" s="36"/>
      <c r="J64" s="36"/>
      <c r="K64" s="36"/>
      <c r="L64" s="36">
        <f t="shared" si="1"/>
        <v>0</v>
      </c>
    </row>
    <row r="65" spans="1:12" ht="13">
      <c r="A65" s="34" t="s">
        <v>351</v>
      </c>
      <c r="B65" s="34" t="s">
        <v>318</v>
      </c>
      <c r="C65" s="38">
        <v>36</v>
      </c>
      <c r="D65" s="32" t="s">
        <v>1</v>
      </c>
      <c r="E65" s="36"/>
      <c r="F65" s="37">
        <v>-36</v>
      </c>
      <c r="G65" s="36"/>
      <c r="H65" s="36"/>
      <c r="I65" s="36"/>
      <c r="J65" s="36"/>
      <c r="K65" s="36"/>
      <c r="L65" s="36">
        <f t="shared" si="0"/>
        <v>0</v>
      </c>
    </row>
    <row r="66" spans="1:12" ht="13">
      <c r="A66" s="34" t="s">
        <v>160</v>
      </c>
      <c r="B66" s="34" t="s">
        <v>161</v>
      </c>
      <c r="C66" s="35">
        <v>11755.31</v>
      </c>
      <c r="D66" s="32" t="s">
        <v>1</v>
      </c>
      <c r="E66" s="36"/>
      <c r="F66" s="37">
        <v>-3108.67</v>
      </c>
      <c r="G66" s="36"/>
      <c r="H66" s="37">
        <v>-7699.83</v>
      </c>
      <c r="I66" s="36"/>
      <c r="J66" s="36"/>
      <c r="K66" s="37">
        <v>-946.81</v>
      </c>
      <c r="L66" s="36">
        <f>C66+(SUM(E66:K66))</f>
        <v>0</v>
      </c>
    </row>
    <row r="67" spans="1:12" ht="13">
      <c r="A67" s="34" t="s">
        <v>164</v>
      </c>
      <c r="B67" s="34" t="s">
        <v>165</v>
      </c>
      <c r="C67" s="38">
        <v>977.22</v>
      </c>
      <c r="D67" s="32" t="s">
        <v>1</v>
      </c>
      <c r="E67" s="32"/>
      <c r="F67" s="36"/>
      <c r="G67" s="37">
        <v>-977.22</v>
      </c>
      <c r="H67" s="36"/>
      <c r="I67" s="36"/>
      <c r="J67" s="36"/>
      <c r="K67" s="36"/>
      <c r="L67" s="36">
        <f>C67+(SUM(E67:K67))</f>
        <v>0</v>
      </c>
    </row>
    <row r="68" spans="1:12" ht="13">
      <c r="A68" s="39" t="s">
        <v>167</v>
      </c>
      <c r="B68" s="39" t="s">
        <v>168</v>
      </c>
      <c r="C68" s="40">
        <v>1759.88</v>
      </c>
      <c r="D68" s="32" t="s">
        <v>1</v>
      </c>
      <c r="E68" s="36"/>
      <c r="F68" s="37">
        <f>-1305-454.88</f>
        <v>-1759.88</v>
      </c>
      <c r="G68" s="36"/>
      <c r="H68" s="36"/>
      <c r="I68" s="36"/>
      <c r="J68" s="36"/>
      <c r="K68" s="36"/>
      <c r="L68" s="36">
        <f t="shared" si="0"/>
        <v>0</v>
      </c>
    </row>
    <row r="69" spans="1:12" ht="13">
      <c r="A69" s="39" t="s">
        <v>169</v>
      </c>
      <c r="B69" s="39" t="s">
        <v>170</v>
      </c>
      <c r="C69" s="39">
        <v>385.5</v>
      </c>
      <c r="D69" s="32" t="s">
        <v>1</v>
      </c>
      <c r="E69" s="36">
        <v>-385.5</v>
      </c>
      <c r="F69" s="36"/>
      <c r="G69" s="36"/>
      <c r="H69" s="36"/>
      <c r="I69" s="36"/>
      <c r="J69" s="36"/>
      <c r="K69" s="36"/>
      <c r="L69" s="36">
        <f>C69+(SUM(E69:K69))</f>
        <v>0</v>
      </c>
    </row>
    <row r="70" spans="1:12" ht="13">
      <c r="A70" s="39" t="s">
        <v>171</v>
      </c>
      <c r="B70" s="39" t="s">
        <v>172</v>
      </c>
      <c r="C70" s="40">
        <v>1071.4</v>
      </c>
      <c r="D70" s="32" t="s">
        <v>1</v>
      </c>
      <c r="E70" s="36">
        <v>-231.75</v>
      </c>
      <c r="F70" s="37">
        <f>-196.6-0.3</f>
        <v>-196.9</v>
      </c>
      <c r="G70" s="37">
        <v>-642.75</v>
      </c>
      <c r="H70" s="36"/>
      <c r="I70" s="36"/>
      <c r="J70" s="36"/>
      <c r="K70" s="36"/>
      <c r="L70" s="36">
        <f>C70+(SUM(E70:K70))</f>
        <v>0</v>
      </c>
    </row>
    <row r="71" spans="1:12" ht="13">
      <c r="A71" s="39" t="s">
        <v>269</v>
      </c>
      <c r="B71" s="39" t="s">
        <v>271</v>
      </c>
      <c r="C71" s="39">
        <v>482.11</v>
      </c>
      <c r="D71" s="32" t="s">
        <v>1</v>
      </c>
      <c r="E71" s="36"/>
      <c r="F71" s="36"/>
      <c r="G71" s="36"/>
      <c r="H71" s="36"/>
      <c r="I71" s="36"/>
      <c r="J71" s="36"/>
      <c r="K71" s="36"/>
      <c r="L71" s="36">
        <f aca="true" t="shared" si="2" ref="L71:L94">C71+(SUM(E71:K71))</f>
        <v>482.11</v>
      </c>
    </row>
    <row r="72" spans="1:12" ht="13">
      <c r="A72" s="39" t="s">
        <v>174</v>
      </c>
      <c r="B72" s="39" t="s">
        <v>175</v>
      </c>
      <c r="C72" s="39">
        <v>424.47</v>
      </c>
      <c r="D72" s="32" t="s">
        <v>1</v>
      </c>
      <c r="E72" s="36"/>
      <c r="F72" s="37">
        <v>-424.47</v>
      </c>
      <c r="G72" s="36"/>
      <c r="H72" s="36"/>
      <c r="I72" s="36"/>
      <c r="J72" s="36"/>
      <c r="K72" s="36"/>
      <c r="L72" s="36">
        <f t="shared" si="2"/>
        <v>0</v>
      </c>
    </row>
    <row r="73" spans="1:12" ht="13">
      <c r="A73" s="39" t="s">
        <v>176</v>
      </c>
      <c r="B73" s="39" t="s">
        <v>177</v>
      </c>
      <c r="C73" s="39">
        <v>827.29</v>
      </c>
      <c r="D73" s="32" t="s">
        <v>1</v>
      </c>
      <c r="E73" s="36">
        <v>-55.81</v>
      </c>
      <c r="F73" s="37">
        <v>-771.48</v>
      </c>
      <c r="G73" s="36"/>
      <c r="H73" s="36"/>
      <c r="I73" s="36"/>
      <c r="J73" s="36"/>
      <c r="K73" s="36"/>
      <c r="L73" s="36">
        <f>C73+(SUM(E73:K73))</f>
        <v>0</v>
      </c>
    </row>
    <row r="74" spans="1:12" ht="13">
      <c r="A74" s="39" t="s">
        <v>178</v>
      </c>
      <c r="B74" s="39" t="s">
        <v>179</v>
      </c>
      <c r="C74" s="40">
        <v>8078.09</v>
      </c>
      <c r="D74" s="32" t="s">
        <v>1</v>
      </c>
      <c r="E74" s="36"/>
      <c r="F74" s="37">
        <f>-2039.26-4688.58-270.13</f>
        <v>-6997.97</v>
      </c>
      <c r="G74" s="37">
        <v>-1080.12</v>
      </c>
      <c r="H74" s="36"/>
      <c r="I74" s="36"/>
      <c r="J74" s="36"/>
      <c r="K74" s="36"/>
      <c r="L74" s="36">
        <f t="shared" si="2"/>
        <v>0</v>
      </c>
    </row>
    <row r="75" spans="1:12" ht="13">
      <c r="A75" s="39" t="s">
        <v>233</v>
      </c>
      <c r="B75" s="39" t="s">
        <v>108</v>
      </c>
      <c r="C75" s="40">
        <v>27165.6</v>
      </c>
      <c r="D75" s="32" t="s">
        <v>1</v>
      </c>
      <c r="E75" s="36"/>
      <c r="F75" s="37">
        <v>-27165.6</v>
      </c>
      <c r="G75" s="36"/>
      <c r="H75" s="36"/>
      <c r="I75" s="36"/>
      <c r="J75" s="36"/>
      <c r="K75" s="36"/>
      <c r="L75" s="36">
        <f t="shared" si="2"/>
        <v>0</v>
      </c>
    </row>
    <row r="76" spans="1:12" ht="13">
      <c r="A76" s="39" t="s">
        <v>352</v>
      </c>
      <c r="B76" s="39" t="s">
        <v>353</v>
      </c>
      <c r="C76" s="40">
        <v>9000</v>
      </c>
      <c r="D76" s="32" t="s">
        <v>1</v>
      </c>
      <c r="E76" s="36"/>
      <c r="F76" s="36"/>
      <c r="G76" s="36"/>
      <c r="H76" s="36"/>
      <c r="I76" s="36"/>
      <c r="J76" s="36"/>
      <c r="K76" s="36"/>
      <c r="L76" s="36">
        <f t="shared" si="2"/>
        <v>9000</v>
      </c>
    </row>
    <row r="77" spans="1:12" ht="13">
      <c r="A77" s="34" t="s">
        <v>234</v>
      </c>
      <c r="B77" s="34" t="s">
        <v>38</v>
      </c>
      <c r="C77" s="38">
        <v>226.2</v>
      </c>
      <c r="D77" s="32" t="s">
        <v>1</v>
      </c>
      <c r="E77" s="36"/>
      <c r="F77" s="37">
        <f>-2-122.1</f>
        <v>-124.1</v>
      </c>
      <c r="G77" s="36"/>
      <c r="H77" s="36"/>
      <c r="I77" s="37">
        <v>-2</v>
      </c>
      <c r="J77" s="36"/>
      <c r="K77" s="37">
        <v>-100.1</v>
      </c>
      <c r="L77" s="36">
        <f>C77+(SUM(E77:K77))</f>
        <v>0</v>
      </c>
    </row>
    <row r="78" spans="1:12" ht="13">
      <c r="A78" s="34" t="s">
        <v>354</v>
      </c>
      <c r="B78" s="34" t="s">
        <v>40</v>
      </c>
      <c r="C78" s="38">
        <v>309.87</v>
      </c>
      <c r="D78" s="32" t="s">
        <v>1</v>
      </c>
      <c r="E78" s="36">
        <v>-309.87</v>
      </c>
      <c r="F78" s="36"/>
      <c r="G78" s="36"/>
      <c r="H78" s="36"/>
      <c r="I78" s="36"/>
      <c r="J78" s="36"/>
      <c r="K78" s="36"/>
      <c r="L78" s="36">
        <f>C78+(SUM(E78:K78))</f>
        <v>0</v>
      </c>
    </row>
    <row r="79" spans="1:12" ht="13">
      <c r="A79" s="34" t="s">
        <v>355</v>
      </c>
      <c r="B79" s="34" t="s">
        <v>320</v>
      </c>
      <c r="C79" s="38">
        <v>28.17</v>
      </c>
      <c r="D79" s="32" t="s">
        <v>1</v>
      </c>
      <c r="E79" s="36"/>
      <c r="F79" s="37">
        <v>-28.17</v>
      </c>
      <c r="G79" s="36"/>
      <c r="H79" s="36"/>
      <c r="I79" s="36"/>
      <c r="J79" s="36"/>
      <c r="K79" s="36"/>
      <c r="L79" s="36">
        <f t="shared" si="2"/>
        <v>0</v>
      </c>
    </row>
    <row r="80" spans="1:12" ht="13">
      <c r="A80" s="34" t="s">
        <v>190</v>
      </c>
      <c r="B80" s="34" t="s">
        <v>42</v>
      </c>
      <c r="C80" s="35">
        <v>30564.68</v>
      </c>
      <c r="D80" s="32" t="s">
        <v>1</v>
      </c>
      <c r="E80" s="36">
        <v>-860.62</v>
      </c>
      <c r="F80" s="37">
        <f>-1398.68-7032.8-8138.69</f>
        <v>-16570.17</v>
      </c>
      <c r="G80" s="36"/>
      <c r="H80" s="37">
        <v>-426.7</v>
      </c>
      <c r="I80" s="37">
        <v>-349.91</v>
      </c>
      <c r="J80" s="36"/>
      <c r="K80" s="37">
        <v>-12357.28</v>
      </c>
      <c r="L80" s="36">
        <f>C80+(SUM(E80:K80))</f>
        <v>0</v>
      </c>
    </row>
    <row r="81" spans="1:12" ht="13">
      <c r="A81" s="34" t="s">
        <v>356</v>
      </c>
      <c r="B81" s="34" t="s">
        <v>7</v>
      </c>
      <c r="C81" s="38">
        <v>270</v>
      </c>
      <c r="D81" s="32" t="s">
        <v>1</v>
      </c>
      <c r="E81" s="36">
        <v>-270</v>
      </c>
      <c r="F81" s="36"/>
      <c r="G81" s="36"/>
      <c r="H81" s="36"/>
      <c r="I81" s="36"/>
      <c r="J81" s="36"/>
      <c r="K81" s="36"/>
      <c r="L81" s="36">
        <f>C81+(SUM(E81:K81))</f>
        <v>0</v>
      </c>
    </row>
    <row r="82" spans="1:12" ht="13">
      <c r="A82" s="34" t="s">
        <v>357</v>
      </c>
      <c r="B82" s="34" t="s">
        <v>44</v>
      </c>
      <c r="C82" s="35">
        <v>1296</v>
      </c>
      <c r="D82" s="32" t="s">
        <v>1</v>
      </c>
      <c r="E82" s="36"/>
      <c r="F82" s="37">
        <v>-1296</v>
      </c>
      <c r="G82" s="36"/>
      <c r="H82" s="36"/>
      <c r="I82" s="36"/>
      <c r="J82" s="36"/>
      <c r="K82" s="36"/>
      <c r="L82" s="36">
        <f t="shared" si="2"/>
        <v>0</v>
      </c>
    </row>
    <row r="83" spans="1:12" ht="13">
      <c r="A83" s="34" t="s">
        <v>358</v>
      </c>
      <c r="B83" s="34" t="s">
        <v>185</v>
      </c>
      <c r="C83" s="38">
        <v>208.04</v>
      </c>
      <c r="D83" s="32" t="s">
        <v>1</v>
      </c>
      <c r="E83" s="36"/>
      <c r="F83" s="36"/>
      <c r="G83" s="36"/>
      <c r="H83" s="36"/>
      <c r="I83" s="36"/>
      <c r="J83" s="36"/>
      <c r="K83" s="36"/>
      <c r="L83" s="36">
        <f t="shared" si="2"/>
        <v>208.04</v>
      </c>
    </row>
    <row r="84" spans="1:12" ht="13">
      <c r="A84" s="34" t="s">
        <v>359</v>
      </c>
      <c r="B84" s="34" t="s">
        <v>322</v>
      </c>
      <c r="C84" s="38">
        <v>116.08</v>
      </c>
      <c r="D84" s="32" t="s">
        <v>1</v>
      </c>
      <c r="E84" s="36"/>
      <c r="F84" s="37">
        <v>-116.08</v>
      </c>
      <c r="G84" s="36"/>
      <c r="H84" s="36"/>
      <c r="I84" s="36"/>
      <c r="J84" s="36"/>
      <c r="K84" s="36"/>
      <c r="L84" s="36">
        <f t="shared" si="2"/>
        <v>0</v>
      </c>
    </row>
    <row r="85" spans="1:12" ht="13">
      <c r="A85" s="34" t="s">
        <v>186</v>
      </c>
      <c r="B85" s="34" t="s">
        <v>187</v>
      </c>
      <c r="C85" s="35">
        <v>18485.21</v>
      </c>
      <c r="D85" s="32" t="s">
        <v>1</v>
      </c>
      <c r="E85" s="36"/>
      <c r="F85" s="36"/>
      <c r="G85" s="36"/>
      <c r="H85" s="36"/>
      <c r="I85" s="36"/>
      <c r="J85" s="36"/>
      <c r="K85" s="36"/>
      <c r="L85" s="36">
        <f t="shared" si="2"/>
        <v>18485.21</v>
      </c>
    </row>
    <row r="86" spans="1:12" ht="13">
      <c r="A86" s="34" t="s">
        <v>235</v>
      </c>
      <c r="B86" s="34" t="s">
        <v>46</v>
      </c>
      <c r="C86" s="38">
        <v>1.44</v>
      </c>
      <c r="D86" s="32" t="s">
        <v>1</v>
      </c>
      <c r="E86" s="36">
        <v>-0.67</v>
      </c>
      <c r="F86" s="37">
        <v>-0.77</v>
      </c>
      <c r="G86" s="36"/>
      <c r="H86" s="36"/>
      <c r="I86" s="36"/>
      <c r="J86" s="36"/>
      <c r="K86" s="36"/>
      <c r="L86" s="36">
        <f>C86+(SUM(E86:K86))</f>
        <v>0</v>
      </c>
    </row>
    <row r="87" spans="1:12" ht="13">
      <c r="A87" s="34" t="s">
        <v>188</v>
      </c>
      <c r="B87" s="34" t="s">
        <v>189</v>
      </c>
      <c r="C87" s="38">
        <v>40</v>
      </c>
      <c r="D87" s="32" t="s">
        <v>1</v>
      </c>
      <c r="E87" s="36"/>
      <c r="F87" s="36"/>
      <c r="G87" s="36"/>
      <c r="H87" s="36"/>
      <c r="I87" s="36"/>
      <c r="J87" s="36"/>
      <c r="K87" s="36"/>
      <c r="L87" s="36">
        <f t="shared" si="2"/>
        <v>40</v>
      </c>
    </row>
    <row r="88" spans="1:12" ht="13">
      <c r="A88" s="34" t="s">
        <v>236</v>
      </c>
      <c r="B88" s="34" t="s">
        <v>48</v>
      </c>
      <c r="C88" s="38">
        <v>805.55</v>
      </c>
      <c r="D88" s="32" t="s">
        <v>1</v>
      </c>
      <c r="E88" s="36">
        <v>-33.88</v>
      </c>
      <c r="F88" s="37">
        <f>-750-19.67</f>
        <v>-769.67</v>
      </c>
      <c r="G88" s="37">
        <v>-2</v>
      </c>
      <c r="H88" s="36"/>
      <c r="I88" s="36"/>
      <c r="J88" s="36"/>
      <c r="K88" s="36"/>
      <c r="L88" s="36">
        <f>C88+(SUM(E88:K88))</f>
        <v>0</v>
      </c>
    </row>
    <row r="89" spans="1:12" ht="13">
      <c r="A89" s="34" t="s">
        <v>360</v>
      </c>
      <c r="B89" s="34" t="s">
        <v>361</v>
      </c>
      <c r="C89" s="35">
        <v>6911.61</v>
      </c>
      <c r="D89" s="32" t="s">
        <v>1</v>
      </c>
      <c r="E89" s="36"/>
      <c r="F89" s="36"/>
      <c r="G89" s="36"/>
      <c r="H89" s="36">
        <v>-6911.61</v>
      </c>
      <c r="I89" s="36"/>
      <c r="J89" s="36"/>
      <c r="K89" s="36"/>
      <c r="L89" s="36">
        <f t="shared" si="2"/>
        <v>0</v>
      </c>
    </row>
    <row r="90" spans="1:12" ht="13">
      <c r="A90" s="39" t="s">
        <v>362</v>
      </c>
      <c r="B90" s="39" t="s">
        <v>363</v>
      </c>
      <c r="C90" s="39">
        <v>69.17</v>
      </c>
      <c r="D90" s="32" t="s">
        <v>1</v>
      </c>
      <c r="E90" s="36"/>
      <c r="F90" s="36"/>
      <c r="G90" s="36"/>
      <c r="H90" s="36"/>
      <c r="I90" s="36"/>
      <c r="J90" s="36"/>
      <c r="K90" s="36"/>
      <c r="L90" s="36">
        <f t="shared" si="2"/>
        <v>69.17</v>
      </c>
    </row>
    <row r="91" spans="1:12" ht="13">
      <c r="A91" s="61" t="s">
        <v>364</v>
      </c>
      <c r="B91" s="61" t="s">
        <v>237</v>
      </c>
      <c r="C91" s="61">
        <v>2.86</v>
      </c>
      <c r="D91" s="32" t="s">
        <v>1</v>
      </c>
      <c r="E91" s="36"/>
      <c r="F91" s="36"/>
      <c r="G91" s="36"/>
      <c r="H91" s="36"/>
      <c r="I91" s="36"/>
      <c r="J91" s="36"/>
      <c r="K91" s="36"/>
      <c r="L91" s="36">
        <f t="shared" si="2"/>
        <v>2.86</v>
      </c>
    </row>
    <row r="92" spans="1:12" ht="12.75">
      <c r="A92" s="66" t="s">
        <v>382</v>
      </c>
      <c r="B92" s="66" t="s">
        <v>383</v>
      </c>
      <c r="C92" s="67">
        <v>2389</v>
      </c>
      <c r="D92" s="60"/>
      <c r="E92" s="59"/>
      <c r="F92" s="59"/>
      <c r="G92" s="59"/>
      <c r="H92" s="59"/>
      <c r="I92" s="59"/>
      <c r="J92" s="59"/>
      <c r="K92" s="59"/>
      <c r="L92" s="36">
        <f t="shared" si="2"/>
        <v>2389</v>
      </c>
    </row>
    <row r="93" spans="1:12" ht="12.75">
      <c r="A93" s="66" t="s">
        <v>384</v>
      </c>
      <c r="B93" s="66" t="s">
        <v>385</v>
      </c>
      <c r="C93" s="68">
        <v>417</v>
      </c>
      <c r="D93" s="60"/>
      <c r="E93" s="59"/>
      <c r="F93" s="59"/>
      <c r="G93" s="59"/>
      <c r="H93" s="59"/>
      <c r="I93" s="59"/>
      <c r="J93" s="59"/>
      <c r="K93" s="59"/>
      <c r="L93" s="36">
        <f t="shared" si="2"/>
        <v>417</v>
      </c>
    </row>
    <row r="94" spans="1:12" ht="12.75">
      <c r="A94" s="66" t="s">
        <v>386</v>
      </c>
      <c r="B94" s="66" t="s">
        <v>387</v>
      </c>
      <c r="C94" s="67">
        <v>1666.32</v>
      </c>
      <c r="D94" s="60"/>
      <c r="E94" s="59"/>
      <c r="F94" s="59"/>
      <c r="G94" s="59"/>
      <c r="H94" s="59"/>
      <c r="I94" s="59"/>
      <c r="J94" s="59"/>
      <c r="K94" s="59"/>
      <c r="L94" s="36">
        <f t="shared" si="2"/>
        <v>1666.32</v>
      </c>
    </row>
    <row r="95" spans="1:12" ht="13">
      <c r="A95" s="62" t="s">
        <v>238</v>
      </c>
      <c r="B95" s="63" t="s">
        <v>239</v>
      </c>
      <c r="C95" s="64">
        <f>SUM(C4:C94)</f>
        <v>813559.8999999998</v>
      </c>
      <c r="D95" s="41"/>
      <c r="E95" s="42">
        <f aca="true" t="shared" si="3" ref="E95:J95">SUM(E4:E91)</f>
        <v>-83170.92</v>
      </c>
      <c r="F95" s="42">
        <f>SUM(F4:F91)</f>
        <v>-395362.1099999998</v>
      </c>
      <c r="G95" s="42">
        <f t="shared" si="3"/>
        <v>-3108.17</v>
      </c>
      <c r="H95" s="42">
        <f t="shared" si="3"/>
        <v>-21349.79</v>
      </c>
      <c r="I95" s="42">
        <f>SUM(I4:I91)</f>
        <v>-26084.909999999996</v>
      </c>
      <c r="J95" s="42">
        <f t="shared" si="3"/>
        <v>-1561.63</v>
      </c>
      <c r="K95" s="42">
        <f>SUM(K4:K91)</f>
        <v>-248407.34000000005</v>
      </c>
      <c r="L95" s="42">
        <f>C95+(SUM(E95:K95))</f>
        <v>34515.02999999991</v>
      </c>
    </row>
    <row r="96" spans="1:12" ht="13">
      <c r="A96" s="32"/>
      <c r="B96" s="33"/>
      <c r="C96" s="41"/>
      <c r="D96" s="41"/>
      <c r="E96" s="42">
        <f>-L95</f>
        <v>-34515.02999999991</v>
      </c>
      <c r="F96" s="32"/>
      <c r="G96" s="32"/>
      <c r="H96" s="32"/>
      <c r="I96" s="32"/>
      <c r="J96" s="32"/>
      <c r="K96" s="32"/>
      <c r="L96" s="42"/>
    </row>
    <row r="97" spans="1:12" ht="13">
      <c r="A97" s="32"/>
      <c r="B97" s="94" t="s">
        <v>375</v>
      </c>
      <c r="C97" s="95"/>
      <c r="D97" s="96"/>
      <c r="E97" s="47">
        <f>E95+E96</f>
        <v>-117685.94999999991</v>
      </c>
      <c r="F97" s="42">
        <f aca="true" t="shared" si="4" ref="F97:K97">$E$97*F125</f>
        <v>-77658.58532608647</v>
      </c>
      <c r="G97" s="42">
        <f t="shared" si="4"/>
        <v>0</v>
      </c>
      <c r="H97" s="42">
        <f t="shared" si="4"/>
        <v>-3771.2980886215087</v>
      </c>
      <c r="I97" s="42">
        <f t="shared" si="4"/>
        <v>-3484.679433886274</v>
      </c>
      <c r="J97" s="42">
        <f t="shared" si="4"/>
        <v>-301.70384708972074</v>
      </c>
      <c r="K97" s="42">
        <f t="shared" si="4"/>
        <v>-32469.683304315957</v>
      </c>
      <c r="L97" s="41"/>
    </row>
    <row r="98" spans="1:12" ht="13">
      <c r="A98" s="32"/>
      <c r="B98" s="32"/>
      <c r="C98" s="41"/>
      <c r="D98" s="32"/>
      <c r="E98" s="32"/>
      <c r="F98" s="44">
        <f aca="true" t="shared" si="5" ref="F98:K98">SUM(F95:F97)</f>
        <v>-473020.69532608625</v>
      </c>
      <c r="G98" s="44">
        <f t="shared" si="5"/>
        <v>-3108.17</v>
      </c>
      <c r="H98" s="44">
        <f t="shared" si="5"/>
        <v>-25121.08808862151</v>
      </c>
      <c r="I98" s="44">
        <f t="shared" si="5"/>
        <v>-29569.58943388627</v>
      </c>
      <c r="J98" s="44">
        <f t="shared" si="5"/>
        <v>-1863.3338470897208</v>
      </c>
      <c r="K98" s="44">
        <f t="shared" si="5"/>
        <v>-280877.023304316</v>
      </c>
      <c r="L98" s="41"/>
    </row>
    <row r="99" spans="1:12" ht="13">
      <c r="A99" s="32"/>
      <c r="B99" s="32"/>
      <c r="C99" s="41"/>
      <c r="D99" s="32"/>
      <c r="E99" s="32"/>
      <c r="F99" s="32"/>
      <c r="G99" s="32"/>
      <c r="H99" s="32"/>
      <c r="I99" s="32"/>
      <c r="J99" s="32"/>
      <c r="K99" s="32"/>
      <c r="L99" s="41"/>
    </row>
    <row r="100" spans="1:12" ht="13">
      <c r="A100" s="32" t="s">
        <v>194</v>
      </c>
      <c r="B100" s="33" t="s">
        <v>240</v>
      </c>
      <c r="C100" s="32" t="s">
        <v>1</v>
      </c>
      <c r="D100" s="32" t="s">
        <v>1</v>
      </c>
      <c r="E100" s="31">
        <v>0</v>
      </c>
      <c r="F100" s="31">
        <v>1</v>
      </c>
      <c r="G100" s="31">
        <v>2</v>
      </c>
      <c r="H100" s="31">
        <v>3</v>
      </c>
      <c r="I100" s="31">
        <v>4</v>
      </c>
      <c r="J100" s="31">
        <v>5</v>
      </c>
      <c r="K100" s="31">
        <v>6</v>
      </c>
      <c r="L100" s="32" t="s">
        <v>372</v>
      </c>
    </row>
    <row r="101" spans="1:12" ht="12.75">
      <c r="A101" s="32" t="s">
        <v>365</v>
      </c>
      <c r="B101" s="32" t="s">
        <v>295</v>
      </c>
      <c r="C101" s="32" t="s">
        <v>1</v>
      </c>
      <c r="D101" s="45">
        <v>6347.5</v>
      </c>
      <c r="E101" s="32"/>
      <c r="F101" s="37">
        <v>6347.5</v>
      </c>
      <c r="G101" s="32"/>
      <c r="H101" s="32"/>
      <c r="I101" s="32"/>
      <c r="J101" s="32"/>
      <c r="K101" s="32"/>
      <c r="L101" s="45">
        <f>D101-SUM(E101:K101)</f>
        <v>0</v>
      </c>
    </row>
    <row r="102" spans="1:12" ht="12.75">
      <c r="A102" s="32" t="s">
        <v>241</v>
      </c>
      <c r="B102" s="32" t="s">
        <v>110</v>
      </c>
      <c r="C102" s="32" t="s">
        <v>1</v>
      </c>
      <c r="D102" s="45">
        <v>12138</v>
      </c>
      <c r="E102" s="32"/>
      <c r="F102" s="37">
        <v>12138</v>
      </c>
      <c r="G102" s="32"/>
      <c r="H102" s="32"/>
      <c r="I102" s="32"/>
      <c r="J102" s="32"/>
      <c r="K102" s="32"/>
      <c r="L102" s="45">
        <f aca="true" t="shared" si="6" ref="L102:L122">D102-SUM(E102:K102)</f>
        <v>0</v>
      </c>
    </row>
    <row r="103" spans="1:12" ht="12.75">
      <c r="A103" s="32" t="s">
        <v>242</v>
      </c>
      <c r="B103" s="32" t="s">
        <v>112</v>
      </c>
      <c r="C103" s="32" t="s">
        <v>1</v>
      </c>
      <c r="D103" s="45">
        <v>8578.05</v>
      </c>
      <c r="E103" s="32"/>
      <c r="F103" s="37">
        <v>8578.05</v>
      </c>
      <c r="G103" s="32"/>
      <c r="H103" s="32"/>
      <c r="I103" s="32"/>
      <c r="J103" s="32"/>
      <c r="K103" s="32"/>
      <c r="L103" s="45">
        <f t="shared" si="6"/>
        <v>0</v>
      </c>
    </row>
    <row r="104" spans="1:12" ht="12.75">
      <c r="A104" s="32" t="s">
        <v>243</v>
      </c>
      <c r="B104" s="32" t="s">
        <v>114</v>
      </c>
      <c r="C104" s="32" t="s">
        <v>1</v>
      </c>
      <c r="D104" s="45">
        <v>171543.04</v>
      </c>
      <c r="E104" s="32"/>
      <c r="F104" s="37">
        <v>171543.04</v>
      </c>
      <c r="G104" s="32"/>
      <c r="H104" s="32"/>
      <c r="I104" s="32"/>
      <c r="J104" s="32"/>
      <c r="K104" s="32"/>
      <c r="L104" s="45">
        <f t="shared" si="6"/>
        <v>0</v>
      </c>
    </row>
    <row r="105" spans="1:12" ht="12.75">
      <c r="A105" s="32" t="s">
        <v>244</v>
      </c>
      <c r="B105" s="32" t="s">
        <v>116</v>
      </c>
      <c r="C105" s="32" t="s">
        <v>1</v>
      </c>
      <c r="D105" s="45">
        <v>76994.58</v>
      </c>
      <c r="E105" s="32"/>
      <c r="F105" s="37">
        <v>76994.58</v>
      </c>
      <c r="G105" s="32"/>
      <c r="H105" s="32"/>
      <c r="I105" s="32"/>
      <c r="J105" s="32"/>
      <c r="K105" s="32"/>
      <c r="L105" s="45">
        <f t="shared" si="6"/>
        <v>0</v>
      </c>
    </row>
    <row r="106" spans="1:12" ht="12.75">
      <c r="A106" s="32" t="s">
        <v>245</v>
      </c>
      <c r="B106" s="32" t="s">
        <v>142</v>
      </c>
      <c r="C106" s="32" t="s">
        <v>1</v>
      </c>
      <c r="D106" s="45">
        <v>28737.75</v>
      </c>
      <c r="E106" s="32"/>
      <c r="F106" s="37">
        <v>28737.75</v>
      </c>
      <c r="G106" s="32"/>
      <c r="H106" s="32"/>
      <c r="I106" s="32"/>
      <c r="J106" s="32"/>
      <c r="K106" s="32"/>
      <c r="L106" s="45">
        <f t="shared" si="6"/>
        <v>0</v>
      </c>
    </row>
    <row r="107" spans="1:12" ht="12.75">
      <c r="A107" s="32" t="s">
        <v>246</v>
      </c>
      <c r="B107" s="32" t="s">
        <v>104</v>
      </c>
      <c r="C107" s="32" t="s">
        <v>1</v>
      </c>
      <c r="D107" s="45">
        <v>5000</v>
      </c>
      <c r="E107" s="32"/>
      <c r="F107" s="32"/>
      <c r="G107" s="32"/>
      <c r="H107" s="37">
        <v>5000</v>
      </c>
      <c r="I107" s="32"/>
      <c r="J107" s="32"/>
      <c r="K107" s="32"/>
      <c r="L107" s="45">
        <f t="shared" si="6"/>
        <v>0</v>
      </c>
    </row>
    <row r="108" spans="1:12" ht="12.75">
      <c r="A108" s="32" t="s">
        <v>366</v>
      </c>
      <c r="B108" s="32" t="s">
        <v>150</v>
      </c>
      <c r="C108" s="32" t="s">
        <v>1</v>
      </c>
      <c r="D108" s="45">
        <v>23100</v>
      </c>
      <c r="E108" s="32"/>
      <c r="F108" s="32"/>
      <c r="G108" s="32"/>
      <c r="H108" s="32"/>
      <c r="I108" s="37">
        <v>23100</v>
      </c>
      <c r="J108" s="32"/>
      <c r="K108" s="32"/>
      <c r="L108" s="45">
        <f t="shared" si="6"/>
        <v>0</v>
      </c>
    </row>
    <row r="109" spans="1:12" ht="12.75">
      <c r="A109" s="32" t="s">
        <v>247</v>
      </c>
      <c r="B109" s="32" t="s">
        <v>97</v>
      </c>
      <c r="C109" s="32" t="s">
        <v>1</v>
      </c>
      <c r="D109" s="45">
        <v>115288.16</v>
      </c>
      <c r="E109" s="32"/>
      <c r="F109" s="32"/>
      <c r="G109" s="32"/>
      <c r="H109" s="32"/>
      <c r="I109" s="32"/>
      <c r="J109" s="32"/>
      <c r="K109" s="37">
        <v>115288.16</v>
      </c>
      <c r="L109" s="45">
        <f>D109-SUM(E109:K109)</f>
        <v>0</v>
      </c>
    </row>
    <row r="110" spans="1:12" ht="12.75">
      <c r="A110" s="32" t="s">
        <v>248</v>
      </c>
      <c r="B110" s="32" t="s">
        <v>99</v>
      </c>
      <c r="C110" s="32" t="s">
        <v>1</v>
      </c>
      <c r="D110" s="45">
        <v>79440.92</v>
      </c>
      <c r="E110" s="32"/>
      <c r="F110" s="32"/>
      <c r="G110" s="32"/>
      <c r="H110" s="32"/>
      <c r="I110" s="32"/>
      <c r="J110" s="32"/>
      <c r="K110" s="37">
        <v>79440.92</v>
      </c>
      <c r="L110" s="45">
        <f>D110-SUM(E110:K110)</f>
        <v>0</v>
      </c>
    </row>
    <row r="111" spans="1:12" ht="12.75">
      <c r="A111" s="32" t="s">
        <v>249</v>
      </c>
      <c r="B111" s="32" t="s">
        <v>101</v>
      </c>
      <c r="C111" s="32" t="s">
        <v>1</v>
      </c>
      <c r="D111" s="32">
        <v>901.62</v>
      </c>
      <c r="E111" s="32"/>
      <c r="F111" s="32"/>
      <c r="G111" s="32"/>
      <c r="H111" s="32"/>
      <c r="I111" s="32"/>
      <c r="J111" s="32"/>
      <c r="K111" s="37">
        <v>901.62</v>
      </c>
      <c r="L111" s="45">
        <f>D111-SUM(E111:K111)</f>
        <v>0</v>
      </c>
    </row>
    <row r="112" spans="1:12" ht="12.75">
      <c r="A112" s="32" t="s">
        <v>250</v>
      </c>
      <c r="B112" s="32" t="s">
        <v>80</v>
      </c>
      <c r="C112" s="32" t="s">
        <v>1</v>
      </c>
      <c r="D112" s="45">
        <v>19611.39</v>
      </c>
      <c r="E112" s="32"/>
      <c r="F112" s="32"/>
      <c r="G112" s="32"/>
      <c r="H112" s="32"/>
      <c r="I112" s="32"/>
      <c r="J112" s="32"/>
      <c r="K112" s="37">
        <v>19611.39</v>
      </c>
      <c r="L112" s="45">
        <f>D112-SUM(E112:K112)</f>
        <v>0</v>
      </c>
    </row>
    <row r="113" spans="1:12" ht="12.75">
      <c r="A113" s="32" t="s">
        <v>251</v>
      </c>
      <c r="B113" s="32" t="s">
        <v>144</v>
      </c>
      <c r="C113" s="32" t="s">
        <v>1</v>
      </c>
      <c r="D113" s="45">
        <v>5709.49</v>
      </c>
      <c r="E113" s="32"/>
      <c r="F113" s="37">
        <v>5709.49</v>
      </c>
      <c r="G113" s="32"/>
      <c r="H113" s="32"/>
      <c r="I113" s="32"/>
      <c r="J113" s="32"/>
      <c r="K113" s="32"/>
      <c r="L113" s="45">
        <f t="shared" si="6"/>
        <v>0</v>
      </c>
    </row>
    <row r="114" spans="1:12" ht="12.75">
      <c r="A114" s="32" t="s">
        <v>367</v>
      </c>
      <c r="B114" s="32" t="s">
        <v>148</v>
      </c>
      <c r="C114" s="32" t="s">
        <v>1</v>
      </c>
      <c r="D114" s="45">
        <v>4000</v>
      </c>
      <c r="E114" s="32"/>
      <c r="F114" s="37">
        <v>2000</v>
      </c>
      <c r="G114" s="32"/>
      <c r="H114" s="32"/>
      <c r="I114" s="32"/>
      <c r="J114" s="37">
        <v>2000</v>
      </c>
      <c r="K114" s="32"/>
      <c r="L114" s="45">
        <f t="shared" si="6"/>
        <v>0</v>
      </c>
    </row>
    <row r="115" spans="1:12" ht="12.75">
      <c r="A115" s="32" t="s">
        <v>252</v>
      </c>
      <c r="B115" s="32" t="s">
        <v>118</v>
      </c>
      <c r="C115" s="32" t="s">
        <v>1</v>
      </c>
      <c r="D115" s="32">
        <v>350</v>
      </c>
      <c r="E115" s="32"/>
      <c r="F115" s="37">
        <v>350</v>
      </c>
      <c r="G115" s="32"/>
      <c r="H115" s="32"/>
      <c r="I115" s="32"/>
      <c r="J115" s="32"/>
      <c r="K115" s="32"/>
      <c r="L115" s="45">
        <f t="shared" si="6"/>
        <v>0</v>
      </c>
    </row>
    <row r="116" spans="1:12" ht="12.75">
      <c r="A116" s="32" t="s">
        <v>181</v>
      </c>
      <c r="B116" s="32" t="s">
        <v>182</v>
      </c>
      <c r="C116" s="32" t="s">
        <v>1</v>
      </c>
      <c r="D116" s="32">
        <v>0.06</v>
      </c>
      <c r="E116" s="32"/>
      <c r="F116" s="32"/>
      <c r="G116" s="32"/>
      <c r="H116" s="32"/>
      <c r="I116" s="32"/>
      <c r="J116" s="32"/>
      <c r="K116" s="32"/>
      <c r="L116" s="45">
        <f t="shared" si="6"/>
        <v>0.06</v>
      </c>
    </row>
    <row r="117" spans="1:12" ht="12.75">
      <c r="A117" s="32" t="s">
        <v>183</v>
      </c>
      <c r="B117" s="32" t="s">
        <v>184</v>
      </c>
      <c r="C117" s="32" t="s">
        <v>1</v>
      </c>
      <c r="D117" s="45">
        <v>3941.88</v>
      </c>
      <c r="E117" s="32"/>
      <c r="F117" s="32"/>
      <c r="G117" s="32"/>
      <c r="H117" s="32"/>
      <c r="I117" s="32"/>
      <c r="J117" s="32"/>
      <c r="K117" s="32"/>
      <c r="L117" s="45">
        <f t="shared" si="6"/>
        <v>3941.88</v>
      </c>
    </row>
    <row r="118" spans="1:12" ht="12.75">
      <c r="A118" s="32" t="s">
        <v>153</v>
      </c>
      <c r="B118" s="32" t="s">
        <v>75</v>
      </c>
      <c r="C118" s="32" t="s">
        <v>1</v>
      </c>
      <c r="D118" s="45">
        <v>127964.75</v>
      </c>
      <c r="E118" s="32"/>
      <c r="F118" s="37">
        <f>128453.33-488.58</f>
        <v>127964.75</v>
      </c>
      <c r="G118" s="32"/>
      <c r="H118" s="32"/>
      <c r="I118" s="32"/>
      <c r="J118" s="32"/>
      <c r="K118" s="32"/>
      <c r="L118" s="45">
        <f t="shared" si="6"/>
        <v>0</v>
      </c>
    </row>
    <row r="119" spans="1:12" ht="12.75">
      <c r="A119" s="32" t="s">
        <v>261</v>
      </c>
      <c r="B119" s="32" t="s">
        <v>260</v>
      </c>
      <c r="C119" s="32" t="s">
        <v>1</v>
      </c>
      <c r="D119" s="45">
        <v>20000</v>
      </c>
      <c r="E119" s="32"/>
      <c r="F119" s="32"/>
      <c r="G119" s="32"/>
      <c r="H119" s="37">
        <v>20000</v>
      </c>
      <c r="I119" s="32"/>
      <c r="J119" s="32"/>
      <c r="K119" s="32"/>
      <c r="L119" s="45">
        <f t="shared" si="6"/>
        <v>0</v>
      </c>
    </row>
    <row r="120" spans="1:12" ht="12.75">
      <c r="A120" s="32" t="s">
        <v>368</v>
      </c>
      <c r="B120" s="32" t="s">
        <v>369</v>
      </c>
      <c r="C120" s="32" t="s">
        <v>1</v>
      </c>
      <c r="D120" s="45">
        <v>39042</v>
      </c>
      <c r="E120" s="32"/>
      <c r="F120" s="32"/>
      <c r="G120" s="32"/>
      <c r="H120" s="32"/>
      <c r="I120" s="32"/>
      <c r="J120" s="32"/>
      <c r="K120" s="32"/>
      <c r="L120" s="45">
        <f t="shared" si="6"/>
        <v>39042</v>
      </c>
    </row>
    <row r="121" spans="1:12" ht="12.75">
      <c r="A121" s="70" t="s">
        <v>370</v>
      </c>
      <c r="B121" s="70" t="s">
        <v>281</v>
      </c>
      <c r="C121" s="70" t="s">
        <v>1</v>
      </c>
      <c r="D121" s="71">
        <v>48790.55</v>
      </c>
      <c r="E121" s="32"/>
      <c r="F121" s="37">
        <v>48790.55</v>
      </c>
      <c r="G121" s="32"/>
      <c r="H121" s="32"/>
      <c r="I121" s="32"/>
      <c r="J121" s="32"/>
      <c r="K121" s="32"/>
      <c r="L121" s="45">
        <f t="shared" si="6"/>
        <v>0</v>
      </c>
    </row>
    <row r="122" spans="1:12" ht="12.75">
      <c r="A122" s="66" t="s">
        <v>388</v>
      </c>
      <c r="B122" s="66" t="s">
        <v>389</v>
      </c>
      <c r="C122" s="69"/>
      <c r="D122" s="67">
        <v>3262</v>
      </c>
      <c r="E122" s="58"/>
      <c r="F122" s="58"/>
      <c r="G122" s="58"/>
      <c r="H122" s="58"/>
      <c r="I122" s="58"/>
      <c r="J122" s="58"/>
      <c r="K122" s="58"/>
      <c r="L122" s="45">
        <f t="shared" si="6"/>
        <v>3262</v>
      </c>
    </row>
    <row r="123" spans="1:12" ht="12.75">
      <c r="A123" s="62" t="s">
        <v>371</v>
      </c>
      <c r="B123" s="62" t="s">
        <v>262</v>
      </c>
      <c r="C123" s="62" t="s">
        <v>1</v>
      </c>
      <c r="D123" s="72">
        <v>25646.39</v>
      </c>
      <c r="E123" s="32"/>
      <c r="F123" s="37">
        <v>25646.39</v>
      </c>
      <c r="G123" s="32"/>
      <c r="H123" s="32"/>
      <c r="I123" s="32"/>
      <c r="J123" s="32"/>
      <c r="K123" s="32"/>
      <c r="L123" s="45">
        <f>D123-SUM(E123:K123)</f>
        <v>0</v>
      </c>
    </row>
    <row r="124" spans="1:12" ht="13">
      <c r="A124" s="32" t="s">
        <v>238</v>
      </c>
      <c r="B124" s="33" t="s">
        <v>253</v>
      </c>
      <c r="C124" s="32" t="s">
        <v>1</v>
      </c>
      <c r="D124" s="41">
        <f aca="true" t="shared" si="7" ref="D124:K124">SUM(D101:D123)</f>
        <v>826388.1300000001</v>
      </c>
      <c r="E124" s="41">
        <f t="shared" si="7"/>
        <v>0</v>
      </c>
      <c r="F124" s="41">
        <f t="shared" si="7"/>
        <v>514800.1</v>
      </c>
      <c r="G124" s="41">
        <f t="shared" si="7"/>
        <v>0</v>
      </c>
      <c r="H124" s="41">
        <f t="shared" si="7"/>
        <v>25000</v>
      </c>
      <c r="I124" s="41">
        <f t="shared" si="7"/>
        <v>23100</v>
      </c>
      <c r="J124" s="41">
        <f t="shared" si="7"/>
        <v>2000</v>
      </c>
      <c r="K124" s="41">
        <f t="shared" si="7"/>
        <v>215242.09000000003</v>
      </c>
      <c r="L124" s="45">
        <f>D124-SUM(E124:K124)</f>
        <v>46245.94000000018</v>
      </c>
    </row>
    <row r="125" spans="1:12" ht="13">
      <c r="A125" s="32"/>
      <c r="B125" s="33"/>
      <c r="C125" s="32"/>
      <c r="D125" s="41">
        <f>D124-L124</f>
        <v>780142.19</v>
      </c>
      <c r="E125" s="41"/>
      <c r="F125" s="46">
        <f aca="true" t="shared" si="8" ref="F125:K125">F124/$D$125</f>
        <v>0.6598798354951166</v>
      </c>
      <c r="G125" s="46">
        <f t="shared" si="8"/>
        <v>0</v>
      </c>
      <c r="H125" s="46">
        <f t="shared" si="8"/>
        <v>0.03204544033184515</v>
      </c>
      <c r="I125" s="46">
        <f t="shared" si="8"/>
        <v>0.02960998686662492</v>
      </c>
      <c r="J125" s="46">
        <f t="shared" si="8"/>
        <v>0.002563635226547612</v>
      </c>
      <c r="K125" s="46">
        <f t="shared" si="8"/>
        <v>0.2759011020798658</v>
      </c>
      <c r="L125" s="46"/>
    </row>
    <row r="126" spans="1:12" ht="12.75">
      <c r="A126" s="32" t="s">
        <v>254</v>
      </c>
      <c r="B126" s="32" t="s">
        <v>268</v>
      </c>
      <c r="C126" s="45">
        <v>4497.23</v>
      </c>
      <c r="D126" s="32" t="s">
        <v>1</v>
      </c>
      <c r="E126" s="32"/>
      <c r="F126" s="32"/>
      <c r="G126" s="32"/>
      <c r="H126" s="32"/>
      <c r="I126" s="32"/>
      <c r="J126" s="32"/>
      <c r="K126" s="32"/>
      <c r="L126" s="32"/>
    </row>
    <row r="127" spans="1:12" ht="13">
      <c r="A127" s="32" t="s">
        <v>255</v>
      </c>
      <c r="B127" s="32" t="s">
        <v>256</v>
      </c>
      <c r="C127" s="41">
        <v>823126.13</v>
      </c>
      <c r="D127" s="41">
        <f>D124</f>
        <v>826388.1300000001</v>
      </c>
      <c r="E127" s="32"/>
      <c r="F127" s="43">
        <f aca="true" t="shared" si="9" ref="F127:K127">F124+F98</f>
        <v>41779.40467391373</v>
      </c>
      <c r="G127" s="43">
        <f t="shared" si="9"/>
        <v>-3108.17</v>
      </c>
      <c r="H127" s="43">
        <f t="shared" si="9"/>
        <v>-121.08808862150909</v>
      </c>
      <c r="I127" s="43">
        <f t="shared" si="9"/>
        <v>-6469.589433886271</v>
      </c>
      <c r="J127" s="43">
        <f t="shared" si="9"/>
        <v>136.66615291027915</v>
      </c>
      <c r="K127" s="43">
        <f t="shared" si="9"/>
        <v>-65634.93330431596</v>
      </c>
      <c r="L127" s="43">
        <f>SUM(F127:K127)</f>
        <v>-33417.70999999973</v>
      </c>
    </row>
    <row r="128" spans="1:12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1:12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43">
        <f>L127+L124</f>
        <v>12828.230000000447</v>
      </c>
    </row>
  </sheetData>
  <mergeCells count="2">
    <mergeCell ref="A1:L1"/>
    <mergeCell ref="B97:D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76EAF-A381-43A5-9C84-92A778A281D0}">
  <dimension ref="A1:C36"/>
  <sheetViews>
    <sheetView zoomScale="190" zoomScaleNormal="190" workbookViewId="0" topLeftCell="A7">
      <selection activeCell="A1" sqref="A1:C20"/>
    </sheetView>
  </sheetViews>
  <sheetFormatPr defaultColWidth="9.140625" defaultRowHeight="12.75"/>
  <cols>
    <col min="1" max="1" width="8.140625" style="19" bestFit="1" customWidth="1"/>
    <col min="2" max="2" width="29.8515625" style="19" bestFit="1" customWidth="1"/>
    <col min="3" max="3" width="10.57421875" style="19" bestFit="1" customWidth="1"/>
    <col min="4" max="244" width="9.140625" style="19" customWidth="1"/>
    <col min="245" max="245" width="6.28125" style="19" customWidth="1"/>
    <col min="246" max="247" width="7.8515625" style="19" customWidth="1"/>
    <col min="248" max="248" width="19.57421875" style="19" customWidth="1"/>
    <col min="249" max="249" width="12.8515625" style="19" customWidth="1"/>
    <col min="250" max="250" width="7.8515625" style="19" customWidth="1"/>
    <col min="251" max="252" width="11.8515625" style="19" customWidth="1"/>
    <col min="253" max="253" width="13.8515625" style="19" customWidth="1"/>
    <col min="254" max="254" width="12.421875" style="19" customWidth="1"/>
    <col min="255" max="500" width="9.140625" style="19" customWidth="1"/>
    <col min="501" max="501" width="6.28125" style="19" customWidth="1"/>
    <col min="502" max="503" width="7.8515625" style="19" customWidth="1"/>
    <col min="504" max="504" width="19.57421875" style="19" customWidth="1"/>
    <col min="505" max="505" width="12.8515625" style="19" customWidth="1"/>
    <col min="506" max="506" width="7.8515625" style="19" customWidth="1"/>
    <col min="507" max="508" width="11.8515625" style="19" customWidth="1"/>
    <col min="509" max="509" width="13.8515625" style="19" customWidth="1"/>
    <col min="510" max="510" width="12.421875" style="19" customWidth="1"/>
    <col min="511" max="756" width="9.140625" style="19" customWidth="1"/>
    <col min="757" max="757" width="6.28125" style="19" customWidth="1"/>
    <col min="758" max="759" width="7.8515625" style="19" customWidth="1"/>
    <col min="760" max="760" width="19.57421875" style="19" customWidth="1"/>
    <col min="761" max="761" width="12.8515625" style="19" customWidth="1"/>
    <col min="762" max="762" width="7.8515625" style="19" customWidth="1"/>
    <col min="763" max="764" width="11.8515625" style="19" customWidth="1"/>
    <col min="765" max="765" width="13.8515625" style="19" customWidth="1"/>
    <col min="766" max="766" width="12.421875" style="19" customWidth="1"/>
    <col min="767" max="1012" width="9.140625" style="19" customWidth="1"/>
    <col min="1013" max="1013" width="6.28125" style="19" customWidth="1"/>
    <col min="1014" max="1015" width="7.8515625" style="19" customWidth="1"/>
    <col min="1016" max="1016" width="19.57421875" style="19" customWidth="1"/>
    <col min="1017" max="1017" width="12.8515625" style="19" customWidth="1"/>
    <col min="1018" max="1018" width="7.8515625" style="19" customWidth="1"/>
    <col min="1019" max="1020" width="11.8515625" style="19" customWidth="1"/>
    <col min="1021" max="1021" width="13.8515625" style="19" customWidth="1"/>
    <col min="1022" max="1022" width="12.421875" style="19" customWidth="1"/>
    <col min="1023" max="1268" width="9.140625" style="19" customWidth="1"/>
    <col min="1269" max="1269" width="6.28125" style="19" customWidth="1"/>
    <col min="1270" max="1271" width="7.8515625" style="19" customWidth="1"/>
    <col min="1272" max="1272" width="19.57421875" style="19" customWidth="1"/>
    <col min="1273" max="1273" width="12.8515625" style="19" customWidth="1"/>
    <col min="1274" max="1274" width="7.8515625" style="19" customWidth="1"/>
    <col min="1275" max="1276" width="11.8515625" style="19" customWidth="1"/>
    <col min="1277" max="1277" width="13.8515625" style="19" customWidth="1"/>
    <col min="1278" max="1278" width="12.421875" style="19" customWidth="1"/>
    <col min="1279" max="1524" width="9.140625" style="19" customWidth="1"/>
    <col min="1525" max="1525" width="6.28125" style="19" customWidth="1"/>
    <col min="1526" max="1527" width="7.8515625" style="19" customWidth="1"/>
    <col min="1528" max="1528" width="19.57421875" style="19" customWidth="1"/>
    <col min="1529" max="1529" width="12.8515625" style="19" customWidth="1"/>
    <col min="1530" max="1530" width="7.8515625" style="19" customWidth="1"/>
    <col min="1531" max="1532" width="11.8515625" style="19" customWidth="1"/>
    <col min="1533" max="1533" width="13.8515625" style="19" customWidth="1"/>
    <col min="1534" max="1534" width="12.421875" style="19" customWidth="1"/>
    <col min="1535" max="1780" width="9.140625" style="19" customWidth="1"/>
    <col min="1781" max="1781" width="6.28125" style="19" customWidth="1"/>
    <col min="1782" max="1783" width="7.8515625" style="19" customWidth="1"/>
    <col min="1784" max="1784" width="19.57421875" style="19" customWidth="1"/>
    <col min="1785" max="1785" width="12.8515625" style="19" customWidth="1"/>
    <col min="1786" max="1786" width="7.8515625" style="19" customWidth="1"/>
    <col min="1787" max="1788" width="11.8515625" style="19" customWidth="1"/>
    <col min="1789" max="1789" width="13.8515625" style="19" customWidth="1"/>
    <col min="1790" max="1790" width="12.421875" style="19" customWidth="1"/>
    <col min="1791" max="2036" width="9.140625" style="19" customWidth="1"/>
    <col min="2037" max="2037" width="6.28125" style="19" customWidth="1"/>
    <col min="2038" max="2039" width="7.8515625" style="19" customWidth="1"/>
    <col min="2040" max="2040" width="19.57421875" style="19" customWidth="1"/>
    <col min="2041" max="2041" width="12.8515625" style="19" customWidth="1"/>
    <col min="2042" max="2042" width="7.8515625" style="19" customWidth="1"/>
    <col min="2043" max="2044" width="11.8515625" style="19" customWidth="1"/>
    <col min="2045" max="2045" width="13.8515625" style="19" customWidth="1"/>
    <col min="2046" max="2046" width="12.421875" style="19" customWidth="1"/>
    <col min="2047" max="2292" width="9.140625" style="19" customWidth="1"/>
    <col min="2293" max="2293" width="6.28125" style="19" customWidth="1"/>
    <col min="2294" max="2295" width="7.8515625" style="19" customWidth="1"/>
    <col min="2296" max="2296" width="19.57421875" style="19" customWidth="1"/>
    <col min="2297" max="2297" width="12.8515625" style="19" customWidth="1"/>
    <col min="2298" max="2298" width="7.8515625" style="19" customWidth="1"/>
    <col min="2299" max="2300" width="11.8515625" style="19" customWidth="1"/>
    <col min="2301" max="2301" width="13.8515625" style="19" customWidth="1"/>
    <col min="2302" max="2302" width="12.421875" style="19" customWidth="1"/>
    <col min="2303" max="2548" width="9.140625" style="19" customWidth="1"/>
    <col min="2549" max="2549" width="6.28125" style="19" customWidth="1"/>
    <col min="2550" max="2551" width="7.8515625" style="19" customWidth="1"/>
    <col min="2552" max="2552" width="19.57421875" style="19" customWidth="1"/>
    <col min="2553" max="2553" width="12.8515625" style="19" customWidth="1"/>
    <col min="2554" max="2554" width="7.8515625" style="19" customWidth="1"/>
    <col min="2555" max="2556" width="11.8515625" style="19" customWidth="1"/>
    <col min="2557" max="2557" width="13.8515625" style="19" customWidth="1"/>
    <col min="2558" max="2558" width="12.421875" style="19" customWidth="1"/>
    <col min="2559" max="2804" width="9.140625" style="19" customWidth="1"/>
    <col min="2805" max="2805" width="6.28125" style="19" customWidth="1"/>
    <col min="2806" max="2807" width="7.8515625" style="19" customWidth="1"/>
    <col min="2808" max="2808" width="19.57421875" style="19" customWidth="1"/>
    <col min="2809" max="2809" width="12.8515625" style="19" customWidth="1"/>
    <col min="2810" max="2810" width="7.8515625" style="19" customWidth="1"/>
    <col min="2811" max="2812" width="11.8515625" style="19" customWidth="1"/>
    <col min="2813" max="2813" width="13.8515625" style="19" customWidth="1"/>
    <col min="2814" max="2814" width="12.421875" style="19" customWidth="1"/>
    <col min="2815" max="3060" width="9.140625" style="19" customWidth="1"/>
    <col min="3061" max="3061" width="6.28125" style="19" customWidth="1"/>
    <col min="3062" max="3063" width="7.8515625" style="19" customWidth="1"/>
    <col min="3064" max="3064" width="19.57421875" style="19" customWidth="1"/>
    <col min="3065" max="3065" width="12.8515625" style="19" customWidth="1"/>
    <col min="3066" max="3066" width="7.8515625" style="19" customWidth="1"/>
    <col min="3067" max="3068" width="11.8515625" style="19" customWidth="1"/>
    <col min="3069" max="3069" width="13.8515625" style="19" customWidth="1"/>
    <col min="3070" max="3070" width="12.421875" style="19" customWidth="1"/>
    <col min="3071" max="3316" width="9.140625" style="19" customWidth="1"/>
    <col min="3317" max="3317" width="6.28125" style="19" customWidth="1"/>
    <col min="3318" max="3319" width="7.8515625" style="19" customWidth="1"/>
    <col min="3320" max="3320" width="19.57421875" style="19" customWidth="1"/>
    <col min="3321" max="3321" width="12.8515625" style="19" customWidth="1"/>
    <col min="3322" max="3322" width="7.8515625" style="19" customWidth="1"/>
    <col min="3323" max="3324" width="11.8515625" style="19" customWidth="1"/>
    <col min="3325" max="3325" width="13.8515625" style="19" customWidth="1"/>
    <col min="3326" max="3326" width="12.421875" style="19" customWidth="1"/>
    <col min="3327" max="3572" width="9.140625" style="19" customWidth="1"/>
    <col min="3573" max="3573" width="6.28125" style="19" customWidth="1"/>
    <col min="3574" max="3575" width="7.8515625" style="19" customWidth="1"/>
    <col min="3576" max="3576" width="19.57421875" style="19" customWidth="1"/>
    <col min="3577" max="3577" width="12.8515625" style="19" customWidth="1"/>
    <col min="3578" max="3578" width="7.8515625" style="19" customWidth="1"/>
    <col min="3579" max="3580" width="11.8515625" style="19" customWidth="1"/>
    <col min="3581" max="3581" width="13.8515625" style="19" customWidth="1"/>
    <col min="3582" max="3582" width="12.421875" style="19" customWidth="1"/>
    <col min="3583" max="3828" width="9.140625" style="19" customWidth="1"/>
    <col min="3829" max="3829" width="6.28125" style="19" customWidth="1"/>
    <col min="3830" max="3831" width="7.8515625" style="19" customWidth="1"/>
    <col min="3832" max="3832" width="19.57421875" style="19" customWidth="1"/>
    <col min="3833" max="3833" width="12.8515625" style="19" customWidth="1"/>
    <col min="3834" max="3834" width="7.8515625" style="19" customWidth="1"/>
    <col min="3835" max="3836" width="11.8515625" style="19" customWidth="1"/>
    <col min="3837" max="3837" width="13.8515625" style="19" customWidth="1"/>
    <col min="3838" max="3838" width="12.421875" style="19" customWidth="1"/>
    <col min="3839" max="4084" width="9.140625" style="19" customWidth="1"/>
    <col min="4085" max="4085" width="6.28125" style="19" customWidth="1"/>
    <col min="4086" max="4087" width="7.8515625" style="19" customWidth="1"/>
    <col min="4088" max="4088" width="19.57421875" style="19" customWidth="1"/>
    <col min="4089" max="4089" width="12.8515625" style="19" customWidth="1"/>
    <col min="4090" max="4090" width="7.8515625" style="19" customWidth="1"/>
    <col min="4091" max="4092" width="11.8515625" style="19" customWidth="1"/>
    <col min="4093" max="4093" width="13.8515625" style="19" customWidth="1"/>
    <col min="4094" max="4094" width="12.421875" style="19" customWidth="1"/>
    <col min="4095" max="4340" width="9.140625" style="19" customWidth="1"/>
    <col min="4341" max="4341" width="6.28125" style="19" customWidth="1"/>
    <col min="4342" max="4343" width="7.8515625" style="19" customWidth="1"/>
    <col min="4344" max="4344" width="19.57421875" style="19" customWidth="1"/>
    <col min="4345" max="4345" width="12.8515625" style="19" customWidth="1"/>
    <col min="4346" max="4346" width="7.8515625" style="19" customWidth="1"/>
    <col min="4347" max="4348" width="11.8515625" style="19" customWidth="1"/>
    <col min="4349" max="4349" width="13.8515625" style="19" customWidth="1"/>
    <col min="4350" max="4350" width="12.421875" style="19" customWidth="1"/>
    <col min="4351" max="4596" width="9.140625" style="19" customWidth="1"/>
    <col min="4597" max="4597" width="6.28125" style="19" customWidth="1"/>
    <col min="4598" max="4599" width="7.8515625" style="19" customWidth="1"/>
    <col min="4600" max="4600" width="19.57421875" style="19" customWidth="1"/>
    <col min="4601" max="4601" width="12.8515625" style="19" customWidth="1"/>
    <col min="4602" max="4602" width="7.8515625" style="19" customWidth="1"/>
    <col min="4603" max="4604" width="11.8515625" style="19" customWidth="1"/>
    <col min="4605" max="4605" width="13.8515625" style="19" customWidth="1"/>
    <col min="4606" max="4606" width="12.421875" style="19" customWidth="1"/>
    <col min="4607" max="4852" width="9.140625" style="19" customWidth="1"/>
    <col min="4853" max="4853" width="6.28125" style="19" customWidth="1"/>
    <col min="4854" max="4855" width="7.8515625" style="19" customWidth="1"/>
    <col min="4856" max="4856" width="19.57421875" style="19" customWidth="1"/>
    <col min="4857" max="4857" width="12.8515625" style="19" customWidth="1"/>
    <col min="4858" max="4858" width="7.8515625" style="19" customWidth="1"/>
    <col min="4859" max="4860" width="11.8515625" style="19" customWidth="1"/>
    <col min="4861" max="4861" width="13.8515625" style="19" customWidth="1"/>
    <col min="4862" max="4862" width="12.421875" style="19" customWidth="1"/>
    <col min="4863" max="5108" width="9.140625" style="19" customWidth="1"/>
    <col min="5109" max="5109" width="6.28125" style="19" customWidth="1"/>
    <col min="5110" max="5111" width="7.8515625" style="19" customWidth="1"/>
    <col min="5112" max="5112" width="19.57421875" style="19" customWidth="1"/>
    <col min="5113" max="5113" width="12.8515625" style="19" customWidth="1"/>
    <col min="5114" max="5114" width="7.8515625" style="19" customWidth="1"/>
    <col min="5115" max="5116" width="11.8515625" style="19" customWidth="1"/>
    <col min="5117" max="5117" width="13.8515625" style="19" customWidth="1"/>
    <col min="5118" max="5118" width="12.421875" style="19" customWidth="1"/>
    <col min="5119" max="5364" width="9.140625" style="19" customWidth="1"/>
    <col min="5365" max="5365" width="6.28125" style="19" customWidth="1"/>
    <col min="5366" max="5367" width="7.8515625" style="19" customWidth="1"/>
    <col min="5368" max="5368" width="19.57421875" style="19" customWidth="1"/>
    <col min="5369" max="5369" width="12.8515625" style="19" customWidth="1"/>
    <col min="5370" max="5370" width="7.8515625" style="19" customWidth="1"/>
    <col min="5371" max="5372" width="11.8515625" style="19" customWidth="1"/>
    <col min="5373" max="5373" width="13.8515625" style="19" customWidth="1"/>
    <col min="5374" max="5374" width="12.421875" style="19" customWidth="1"/>
    <col min="5375" max="5620" width="9.140625" style="19" customWidth="1"/>
    <col min="5621" max="5621" width="6.28125" style="19" customWidth="1"/>
    <col min="5622" max="5623" width="7.8515625" style="19" customWidth="1"/>
    <col min="5624" max="5624" width="19.57421875" style="19" customWidth="1"/>
    <col min="5625" max="5625" width="12.8515625" style="19" customWidth="1"/>
    <col min="5626" max="5626" width="7.8515625" style="19" customWidth="1"/>
    <col min="5627" max="5628" width="11.8515625" style="19" customWidth="1"/>
    <col min="5629" max="5629" width="13.8515625" style="19" customWidth="1"/>
    <col min="5630" max="5630" width="12.421875" style="19" customWidth="1"/>
    <col min="5631" max="5876" width="9.140625" style="19" customWidth="1"/>
    <col min="5877" max="5877" width="6.28125" style="19" customWidth="1"/>
    <col min="5878" max="5879" width="7.8515625" style="19" customWidth="1"/>
    <col min="5880" max="5880" width="19.57421875" style="19" customWidth="1"/>
    <col min="5881" max="5881" width="12.8515625" style="19" customWidth="1"/>
    <col min="5882" max="5882" width="7.8515625" style="19" customWidth="1"/>
    <col min="5883" max="5884" width="11.8515625" style="19" customWidth="1"/>
    <col min="5885" max="5885" width="13.8515625" style="19" customWidth="1"/>
    <col min="5886" max="5886" width="12.421875" style="19" customWidth="1"/>
    <col min="5887" max="6132" width="9.140625" style="19" customWidth="1"/>
    <col min="6133" max="6133" width="6.28125" style="19" customWidth="1"/>
    <col min="6134" max="6135" width="7.8515625" style="19" customWidth="1"/>
    <col min="6136" max="6136" width="19.57421875" style="19" customWidth="1"/>
    <col min="6137" max="6137" width="12.8515625" style="19" customWidth="1"/>
    <col min="6138" max="6138" width="7.8515625" style="19" customWidth="1"/>
    <col min="6139" max="6140" width="11.8515625" style="19" customWidth="1"/>
    <col min="6141" max="6141" width="13.8515625" style="19" customWidth="1"/>
    <col min="6142" max="6142" width="12.421875" style="19" customWidth="1"/>
    <col min="6143" max="6388" width="9.140625" style="19" customWidth="1"/>
    <col min="6389" max="6389" width="6.28125" style="19" customWidth="1"/>
    <col min="6390" max="6391" width="7.8515625" style="19" customWidth="1"/>
    <col min="6392" max="6392" width="19.57421875" style="19" customWidth="1"/>
    <col min="6393" max="6393" width="12.8515625" style="19" customWidth="1"/>
    <col min="6394" max="6394" width="7.8515625" style="19" customWidth="1"/>
    <col min="6395" max="6396" width="11.8515625" style="19" customWidth="1"/>
    <col min="6397" max="6397" width="13.8515625" style="19" customWidth="1"/>
    <col min="6398" max="6398" width="12.421875" style="19" customWidth="1"/>
    <col min="6399" max="6644" width="9.140625" style="19" customWidth="1"/>
    <col min="6645" max="6645" width="6.28125" style="19" customWidth="1"/>
    <col min="6646" max="6647" width="7.8515625" style="19" customWidth="1"/>
    <col min="6648" max="6648" width="19.57421875" style="19" customWidth="1"/>
    <col min="6649" max="6649" width="12.8515625" style="19" customWidth="1"/>
    <col min="6650" max="6650" width="7.8515625" style="19" customWidth="1"/>
    <col min="6651" max="6652" width="11.8515625" style="19" customWidth="1"/>
    <col min="6653" max="6653" width="13.8515625" style="19" customWidth="1"/>
    <col min="6654" max="6654" width="12.421875" style="19" customWidth="1"/>
    <col min="6655" max="6900" width="9.140625" style="19" customWidth="1"/>
    <col min="6901" max="6901" width="6.28125" style="19" customWidth="1"/>
    <col min="6902" max="6903" width="7.8515625" style="19" customWidth="1"/>
    <col min="6904" max="6904" width="19.57421875" style="19" customWidth="1"/>
    <col min="6905" max="6905" width="12.8515625" style="19" customWidth="1"/>
    <col min="6906" max="6906" width="7.8515625" style="19" customWidth="1"/>
    <col min="6907" max="6908" width="11.8515625" style="19" customWidth="1"/>
    <col min="6909" max="6909" width="13.8515625" style="19" customWidth="1"/>
    <col min="6910" max="6910" width="12.421875" style="19" customWidth="1"/>
    <col min="6911" max="7156" width="9.140625" style="19" customWidth="1"/>
    <col min="7157" max="7157" width="6.28125" style="19" customWidth="1"/>
    <col min="7158" max="7159" width="7.8515625" style="19" customWidth="1"/>
    <col min="7160" max="7160" width="19.57421875" style="19" customWidth="1"/>
    <col min="7161" max="7161" width="12.8515625" style="19" customWidth="1"/>
    <col min="7162" max="7162" width="7.8515625" style="19" customWidth="1"/>
    <col min="7163" max="7164" width="11.8515625" style="19" customWidth="1"/>
    <col min="7165" max="7165" width="13.8515625" style="19" customWidth="1"/>
    <col min="7166" max="7166" width="12.421875" style="19" customWidth="1"/>
    <col min="7167" max="7412" width="9.140625" style="19" customWidth="1"/>
    <col min="7413" max="7413" width="6.28125" style="19" customWidth="1"/>
    <col min="7414" max="7415" width="7.8515625" style="19" customWidth="1"/>
    <col min="7416" max="7416" width="19.57421875" style="19" customWidth="1"/>
    <col min="7417" max="7417" width="12.8515625" style="19" customWidth="1"/>
    <col min="7418" max="7418" width="7.8515625" style="19" customWidth="1"/>
    <col min="7419" max="7420" width="11.8515625" style="19" customWidth="1"/>
    <col min="7421" max="7421" width="13.8515625" style="19" customWidth="1"/>
    <col min="7422" max="7422" width="12.421875" style="19" customWidth="1"/>
    <col min="7423" max="7668" width="9.140625" style="19" customWidth="1"/>
    <col min="7669" max="7669" width="6.28125" style="19" customWidth="1"/>
    <col min="7670" max="7671" width="7.8515625" style="19" customWidth="1"/>
    <col min="7672" max="7672" width="19.57421875" style="19" customWidth="1"/>
    <col min="7673" max="7673" width="12.8515625" style="19" customWidth="1"/>
    <col min="7674" max="7674" width="7.8515625" style="19" customWidth="1"/>
    <col min="7675" max="7676" width="11.8515625" style="19" customWidth="1"/>
    <col min="7677" max="7677" width="13.8515625" style="19" customWidth="1"/>
    <col min="7678" max="7678" width="12.421875" style="19" customWidth="1"/>
    <col min="7679" max="7924" width="9.140625" style="19" customWidth="1"/>
    <col min="7925" max="7925" width="6.28125" style="19" customWidth="1"/>
    <col min="7926" max="7927" width="7.8515625" style="19" customWidth="1"/>
    <col min="7928" max="7928" width="19.57421875" style="19" customWidth="1"/>
    <col min="7929" max="7929" width="12.8515625" style="19" customWidth="1"/>
    <col min="7930" max="7930" width="7.8515625" style="19" customWidth="1"/>
    <col min="7931" max="7932" width="11.8515625" style="19" customWidth="1"/>
    <col min="7933" max="7933" width="13.8515625" style="19" customWidth="1"/>
    <col min="7934" max="7934" width="12.421875" style="19" customWidth="1"/>
    <col min="7935" max="8180" width="9.140625" style="19" customWidth="1"/>
    <col min="8181" max="8181" width="6.28125" style="19" customWidth="1"/>
    <col min="8182" max="8183" width="7.8515625" style="19" customWidth="1"/>
    <col min="8184" max="8184" width="19.57421875" style="19" customWidth="1"/>
    <col min="8185" max="8185" width="12.8515625" style="19" customWidth="1"/>
    <col min="8186" max="8186" width="7.8515625" style="19" customWidth="1"/>
    <col min="8187" max="8188" width="11.8515625" style="19" customWidth="1"/>
    <col min="8189" max="8189" width="13.8515625" style="19" customWidth="1"/>
    <col min="8190" max="8190" width="12.421875" style="19" customWidth="1"/>
    <col min="8191" max="8436" width="9.140625" style="19" customWidth="1"/>
    <col min="8437" max="8437" width="6.28125" style="19" customWidth="1"/>
    <col min="8438" max="8439" width="7.8515625" style="19" customWidth="1"/>
    <col min="8440" max="8440" width="19.57421875" style="19" customWidth="1"/>
    <col min="8441" max="8441" width="12.8515625" style="19" customWidth="1"/>
    <col min="8442" max="8442" width="7.8515625" style="19" customWidth="1"/>
    <col min="8443" max="8444" width="11.8515625" style="19" customWidth="1"/>
    <col min="8445" max="8445" width="13.8515625" style="19" customWidth="1"/>
    <col min="8446" max="8446" width="12.421875" style="19" customWidth="1"/>
    <col min="8447" max="8692" width="9.140625" style="19" customWidth="1"/>
    <col min="8693" max="8693" width="6.28125" style="19" customWidth="1"/>
    <col min="8694" max="8695" width="7.8515625" style="19" customWidth="1"/>
    <col min="8696" max="8696" width="19.57421875" style="19" customWidth="1"/>
    <col min="8697" max="8697" width="12.8515625" style="19" customWidth="1"/>
    <col min="8698" max="8698" width="7.8515625" style="19" customWidth="1"/>
    <col min="8699" max="8700" width="11.8515625" style="19" customWidth="1"/>
    <col min="8701" max="8701" width="13.8515625" style="19" customWidth="1"/>
    <col min="8702" max="8702" width="12.421875" style="19" customWidth="1"/>
    <col min="8703" max="8948" width="9.140625" style="19" customWidth="1"/>
    <col min="8949" max="8949" width="6.28125" style="19" customWidth="1"/>
    <col min="8950" max="8951" width="7.8515625" style="19" customWidth="1"/>
    <col min="8952" max="8952" width="19.57421875" style="19" customWidth="1"/>
    <col min="8953" max="8953" width="12.8515625" style="19" customWidth="1"/>
    <col min="8954" max="8954" width="7.8515625" style="19" customWidth="1"/>
    <col min="8955" max="8956" width="11.8515625" style="19" customWidth="1"/>
    <col min="8957" max="8957" width="13.8515625" style="19" customWidth="1"/>
    <col min="8958" max="8958" width="12.421875" style="19" customWidth="1"/>
    <col min="8959" max="9204" width="9.140625" style="19" customWidth="1"/>
    <col min="9205" max="9205" width="6.28125" style="19" customWidth="1"/>
    <col min="9206" max="9207" width="7.8515625" style="19" customWidth="1"/>
    <col min="9208" max="9208" width="19.57421875" style="19" customWidth="1"/>
    <col min="9209" max="9209" width="12.8515625" style="19" customWidth="1"/>
    <col min="9210" max="9210" width="7.8515625" style="19" customWidth="1"/>
    <col min="9211" max="9212" width="11.8515625" style="19" customWidth="1"/>
    <col min="9213" max="9213" width="13.8515625" style="19" customWidth="1"/>
    <col min="9214" max="9214" width="12.421875" style="19" customWidth="1"/>
    <col min="9215" max="9460" width="9.140625" style="19" customWidth="1"/>
    <col min="9461" max="9461" width="6.28125" style="19" customWidth="1"/>
    <col min="9462" max="9463" width="7.8515625" style="19" customWidth="1"/>
    <col min="9464" max="9464" width="19.57421875" style="19" customWidth="1"/>
    <col min="9465" max="9465" width="12.8515625" style="19" customWidth="1"/>
    <col min="9466" max="9466" width="7.8515625" style="19" customWidth="1"/>
    <col min="9467" max="9468" width="11.8515625" style="19" customWidth="1"/>
    <col min="9469" max="9469" width="13.8515625" style="19" customWidth="1"/>
    <col min="9470" max="9470" width="12.421875" style="19" customWidth="1"/>
    <col min="9471" max="9716" width="9.140625" style="19" customWidth="1"/>
    <col min="9717" max="9717" width="6.28125" style="19" customWidth="1"/>
    <col min="9718" max="9719" width="7.8515625" style="19" customWidth="1"/>
    <col min="9720" max="9720" width="19.57421875" style="19" customWidth="1"/>
    <col min="9721" max="9721" width="12.8515625" style="19" customWidth="1"/>
    <col min="9722" max="9722" width="7.8515625" style="19" customWidth="1"/>
    <col min="9723" max="9724" width="11.8515625" style="19" customWidth="1"/>
    <col min="9725" max="9725" width="13.8515625" style="19" customWidth="1"/>
    <col min="9726" max="9726" width="12.421875" style="19" customWidth="1"/>
    <col min="9727" max="9972" width="9.140625" style="19" customWidth="1"/>
    <col min="9973" max="9973" width="6.28125" style="19" customWidth="1"/>
    <col min="9974" max="9975" width="7.8515625" style="19" customWidth="1"/>
    <col min="9976" max="9976" width="19.57421875" style="19" customWidth="1"/>
    <col min="9977" max="9977" width="12.8515625" style="19" customWidth="1"/>
    <col min="9978" max="9978" width="7.8515625" style="19" customWidth="1"/>
    <col min="9979" max="9980" width="11.8515625" style="19" customWidth="1"/>
    <col min="9981" max="9981" width="13.8515625" style="19" customWidth="1"/>
    <col min="9982" max="9982" width="12.421875" style="19" customWidth="1"/>
    <col min="9983" max="10228" width="9.140625" style="19" customWidth="1"/>
    <col min="10229" max="10229" width="6.28125" style="19" customWidth="1"/>
    <col min="10230" max="10231" width="7.8515625" style="19" customWidth="1"/>
    <col min="10232" max="10232" width="19.57421875" style="19" customWidth="1"/>
    <col min="10233" max="10233" width="12.8515625" style="19" customWidth="1"/>
    <col min="10234" max="10234" width="7.8515625" style="19" customWidth="1"/>
    <col min="10235" max="10236" width="11.8515625" style="19" customWidth="1"/>
    <col min="10237" max="10237" width="13.8515625" style="19" customWidth="1"/>
    <col min="10238" max="10238" width="12.421875" style="19" customWidth="1"/>
    <col min="10239" max="10484" width="9.140625" style="19" customWidth="1"/>
    <col min="10485" max="10485" width="6.28125" style="19" customWidth="1"/>
    <col min="10486" max="10487" width="7.8515625" style="19" customWidth="1"/>
    <col min="10488" max="10488" width="19.57421875" style="19" customWidth="1"/>
    <col min="10489" max="10489" width="12.8515625" style="19" customWidth="1"/>
    <col min="10490" max="10490" width="7.8515625" style="19" customWidth="1"/>
    <col min="10491" max="10492" width="11.8515625" style="19" customWidth="1"/>
    <col min="10493" max="10493" width="13.8515625" style="19" customWidth="1"/>
    <col min="10494" max="10494" width="12.421875" style="19" customWidth="1"/>
    <col min="10495" max="10740" width="9.140625" style="19" customWidth="1"/>
    <col min="10741" max="10741" width="6.28125" style="19" customWidth="1"/>
    <col min="10742" max="10743" width="7.8515625" style="19" customWidth="1"/>
    <col min="10744" max="10744" width="19.57421875" style="19" customWidth="1"/>
    <col min="10745" max="10745" width="12.8515625" style="19" customWidth="1"/>
    <col min="10746" max="10746" width="7.8515625" style="19" customWidth="1"/>
    <col min="10747" max="10748" width="11.8515625" style="19" customWidth="1"/>
    <col min="10749" max="10749" width="13.8515625" style="19" customWidth="1"/>
    <col min="10750" max="10750" width="12.421875" style="19" customWidth="1"/>
    <col min="10751" max="10996" width="9.140625" style="19" customWidth="1"/>
    <col min="10997" max="10997" width="6.28125" style="19" customWidth="1"/>
    <col min="10998" max="10999" width="7.8515625" style="19" customWidth="1"/>
    <col min="11000" max="11000" width="19.57421875" style="19" customWidth="1"/>
    <col min="11001" max="11001" width="12.8515625" style="19" customWidth="1"/>
    <col min="11002" max="11002" width="7.8515625" style="19" customWidth="1"/>
    <col min="11003" max="11004" width="11.8515625" style="19" customWidth="1"/>
    <col min="11005" max="11005" width="13.8515625" style="19" customWidth="1"/>
    <col min="11006" max="11006" width="12.421875" style="19" customWidth="1"/>
    <col min="11007" max="11252" width="9.140625" style="19" customWidth="1"/>
    <col min="11253" max="11253" width="6.28125" style="19" customWidth="1"/>
    <col min="11254" max="11255" width="7.8515625" style="19" customWidth="1"/>
    <col min="11256" max="11256" width="19.57421875" style="19" customWidth="1"/>
    <col min="11257" max="11257" width="12.8515625" style="19" customWidth="1"/>
    <col min="11258" max="11258" width="7.8515625" style="19" customWidth="1"/>
    <col min="11259" max="11260" width="11.8515625" style="19" customWidth="1"/>
    <col min="11261" max="11261" width="13.8515625" style="19" customWidth="1"/>
    <col min="11262" max="11262" width="12.421875" style="19" customWidth="1"/>
    <col min="11263" max="11508" width="9.140625" style="19" customWidth="1"/>
    <col min="11509" max="11509" width="6.28125" style="19" customWidth="1"/>
    <col min="11510" max="11511" width="7.8515625" style="19" customWidth="1"/>
    <col min="11512" max="11512" width="19.57421875" style="19" customWidth="1"/>
    <col min="11513" max="11513" width="12.8515625" style="19" customWidth="1"/>
    <col min="11514" max="11514" width="7.8515625" style="19" customWidth="1"/>
    <col min="11515" max="11516" width="11.8515625" style="19" customWidth="1"/>
    <col min="11517" max="11517" width="13.8515625" style="19" customWidth="1"/>
    <col min="11518" max="11518" width="12.421875" style="19" customWidth="1"/>
    <col min="11519" max="11764" width="9.140625" style="19" customWidth="1"/>
    <col min="11765" max="11765" width="6.28125" style="19" customWidth="1"/>
    <col min="11766" max="11767" width="7.8515625" style="19" customWidth="1"/>
    <col min="11768" max="11768" width="19.57421875" style="19" customWidth="1"/>
    <col min="11769" max="11769" width="12.8515625" style="19" customWidth="1"/>
    <col min="11770" max="11770" width="7.8515625" style="19" customWidth="1"/>
    <col min="11771" max="11772" width="11.8515625" style="19" customWidth="1"/>
    <col min="11773" max="11773" width="13.8515625" style="19" customWidth="1"/>
    <col min="11774" max="11774" width="12.421875" style="19" customWidth="1"/>
    <col min="11775" max="12020" width="9.140625" style="19" customWidth="1"/>
    <col min="12021" max="12021" width="6.28125" style="19" customWidth="1"/>
    <col min="12022" max="12023" width="7.8515625" style="19" customWidth="1"/>
    <col min="12024" max="12024" width="19.57421875" style="19" customWidth="1"/>
    <col min="12025" max="12025" width="12.8515625" style="19" customWidth="1"/>
    <col min="12026" max="12026" width="7.8515625" style="19" customWidth="1"/>
    <col min="12027" max="12028" width="11.8515625" style="19" customWidth="1"/>
    <col min="12029" max="12029" width="13.8515625" style="19" customWidth="1"/>
    <col min="12030" max="12030" width="12.421875" style="19" customWidth="1"/>
    <col min="12031" max="12276" width="9.140625" style="19" customWidth="1"/>
    <col min="12277" max="12277" width="6.28125" style="19" customWidth="1"/>
    <col min="12278" max="12279" width="7.8515625" style="19" customWidth="1"/>
    <col min="12280" max="12280" width="19.57421875" style="19" customWidth="1"/>
    <col min="12281" max="12281" width="12.8515625" style="19" customWidth="1"/>
    <col min="12282" max="12282" width="7.8515625" style="19" customWidth="1"/>
    <col min="12283" max="12284" width="11.8515625" style="19" customWidth="1"/>
    <col min="12285" max="12285" width="13.8515625" style="19" customWidth="1"/>
    <col min="12286" max="12286" width="12.421875" style="19" customWidth="1"/>
    <col min="12287" max="12532" width="9.140625" style="19" customWidth="1"/>
    <col min="12533" max="12533" width="6.28125" style="19" customWidth="1"/>
    <col min="12534" max="12535" width="7.8515625" style="19" customWidth="1"/>
    <col min="12536" max="12536" width="19.57421875" style="19" customWidth="1"/>
    <col min="12537" max="12537" width="12.8515625" style="19" customWidth="1"/>
    <col min="12538" max="12538" width="7.8515625" style="19" customWidth="1"/>
    <col min="12539" max="12540" width="11.8515625" style="19" customWidth="1"/>
    <col min="12541" max="12541" width="13.8515625" style="19" customWidth="1"/>
    <col min="12542" max="12542" width="12.421875" style="19" customWidth="1"/>
    <col min="12543" max="12788" width="9.140625" style="19" customWidth="1"/>
    <col min="12789" max="12789" width="6.28125" style="19" customWidth="1"/>
    <col min="12790" max="12791" width="7.8515625" style="19" customWidth="1"/>
    <col min="12792" max="12792" width="19.57421875" style="19" customWidth="1"/>
    <col min="12793" max="12793" width="12.8515625" style="19" customWidth="1"/>
    <col min="12794" max="12794" width="7.8515625" style="19" customWidth="1"/>
    <col min="12795" max="12796" width="11.8515625" style="19" customWidth="1"/>
    <col min="12797" max="12797" width="13.8515625" style="19" customWidth="1"/>
    <col min="12798" max="12798" width="12.421875" style="19" customWidth="1"/>
    <col min="12799" max="13044" width="9.140625" style="19" customWidth="1"/>
    <col min="13045" max="13045" width="6.28125" style="19" customWidth="1"/>
    <col min="13046" max="13047" width="7.8515625" style="19" customWidth="1"/>
    <col min="13048" max="13048" width="19.57421875" style="19" customWidth="1"/>
    <col min="13049" max="13049" width="12.8515625" style="19" customWidth="1"/>
    <col min="13050" max="13050" width="7.8515625" style="19" customWidth="1"/>
    <col min="13051" max="13052" width="11.8515625" style="19" customWidth="1"/>
    <col min="13053" max="13053" width="13.8515625" style="19" customWidth="1"/>
    <col min="13054" max="13054" width="12.421875" style="19" customWidth="1"/>
    <col min="13055" max="13300" width="9.140625" style="19" customWidth="1"/>
    <col min="13301" max="13301" width="6.28125" style="19" customWidth="1"/>
    <col min="13302" max="13303" width="7.8515625" style="19" customWidth="1"/>
    <col min="13304" max="13304" width="19.57421875" style="19" customWidth="1"/>
    <col min="13305" max="13305" width="12.8515625" style="19" customWidth="1"/>
    <col min="13306" max="13306" width="7.8515625" style="19" customWidth="1"/>
    <col min="13307" max="13308" width="11.8515625" style="19" customWidth="1"/>
    <col min="13309" max="13309" width="13.8515625" style="19" customWidth="1"/>
    <col min="13310" max="13310" width="12.421875" style="19" customWidth="1"/>
    <col min="13311" max="13556" width="9.140625" style="19" customWidth="1"/>
    <col min="13557" max="13557" width="6.28125" style="19" customWidth="1"/>
    <col min="13558" max="13559" width="7.8515625" style="19" customWidth="1"/>
    <col min="13560" max="13560" width="19.57421875" style="19" customWidth="1"/>
    <col min="13561" max="13561" width="12.8515625" style="19" customWidth="1"/>
    <col min="13562" max="13562" width="7.8515625" style="19" customWidth="1"/>
    <col min="13563" max="13564" width="11.8515625" style="19" customWidth="1"/>
    <col min="13565" max="13565" width="13.8515625" style="19" customWidth="1"/>
    <col min="13566" max="13566" width="12.421875" style="19" customWidth="1"/>
    <col min="13567" max="13812" width="9.140625" style="19" customWidth="1"/>
    <col min="13813" max="13813" width="6.28125" style="19" customWidth="1"/>
    <col min="13814" max="13815" width="7.8515625" style="19" customWidth="1"/>
    <col min="13816" max="13816" width="19.57421875" style="19" customWidth="1"/>
    <col min="13817" max="13817" width="12.8515625" style="19" customWidth="1"/>
    <col min="13818" max="13818" width="7.8515625" style="19" customWidth="1"/>
    <col min="13819" max="13820" width="11.8515625" style="19" customWidth="1"/>
    <col min="13821" max="13821" width="13.8515625" style="19" customWidth="1"/>
    <col min="13822" max="13822" width="12.421875" style="19" customWidth="1"/>
    <col min="13823" max="14068" width="9.140625" style="19" customWidth="1"/>
    <col min="14069" max="14069" width="6.28125" style="19" customWidth="1"/>
    <col min="14070" max="14071" width="7.8515625" style="19" customWidth="1"/>
    <col min="14072" max="14072" width="19.57421875" style="19" customWidth="1"/>
    <col min="14073" max="14073" width="12.8515625" style="19" customWidth="1"/>
    <col min="14074" max="14074" width="7.8515625" style="19" customWidth="1"/>
    <col min="14075" max="14076" width="11.8515625" style="19" customWidth="1"/>
    <col min="14077" max="14077" width="13.8515625" style="19" customWidth="1"/>
    <col min="14078" max="14078" width="12.421875" style="19" customWidth="1"/>
    <col min="14079" max="14324" width="9.140625" style="19" customWidth="1"/>
    <col min="14325" max="14325" width="6.28125" style="19" customWidth="1"/>
    <col min="14326" max="14327" width="7.8515625" style="19" customWidth="1"/>
    <col min="14328" max="14328" width="19.57421875" style="19" customWidth="1"/>
    <col min="14329" max="14329" width="12.8515625" style="19" customWidth="1"/>
    <col min="14330" max="14330" width="7.8515625" style="19" customWidth="1"/>
    <col min="14331" max="14332" width="11.8515625" style="19" customWidth="1"/>
    <col min="14333" max="14333" width="13.8515625" style="19" customWidth="1"/>
    <col min="14334" max="14334" width="12.421875" style="19" customWidth="1"/>
    <col min="14335" max="14580" width="9.140625" style="19" customWidth="1"/>
    <col min="14581" max="14581" width="6.28125" style="19" customWidth="1"/>
    <col min="14582" max="14583" width="7.8515625" style="19" customWidth="1"/>
    <col min="14584" max="14584" width="19.57421875" style="19" customWidth="1"/>
    <col min="14585" max="14585" width="12.8515625" style="19" customWidth="1"/>
    <col min="14586" max="14586" width="7.8515625" style="19" customWidth="1"/>
    <col min="14587" max="14588" width="11.8515625" style="19" customWidth="1"/>
    <col min="14589" max="14589" width="13.8515625" style="19" customWidth="1"/>
    <col min="14590" max="14590" width="12.421875" style="19" customWidth="1"/>
    <col min="14591" max="14836" width="9.140625" style="19" customWidth="1"/>
    <col min="14837" max="14837" width="6.28125" style="19" customWidth="1"/>
    <col min="14838" max="14839" width="7.8515625" style="19" customWidth="1"/>
    <col min="14840" max="14840" width="19.57421875" style="19" customWidth="1"/>
    <col min="14841" max="14841" width="12.8515625" style="19" customWidth="1"/>
    <col min="14842" max="14842" width="7.8515625" style="19" customWidth="1"/>
    <col min="14843" max="14844" width="11.8515625" style="19" customWidth="1"/>
    <col min="14845" max="14845" width="13.8515625" style="19" customWidth="1"/>
    <col min="14846" max="14846" width="12.421875" style="19" customWidth="1"/>
    <col min="14847" max="15092" width="9.140625" style="19" customWidth="1"/>
    <col min="15093" max="15093" width="6.28125" style="19" customWidth="1"/>
    <col min="15094" max="15095" width="7.8515625" style="19" customWidth="1"/>
    <col min="15096" max="15096" width="19.57421875" style="19" customWidth="1"/>
    <col min="15097" max="15097" width="12.8515625" style="19" customWidth="1"/>
    <col min="15098" max="15098" width="7.8515625" style="19" customWidth="1"/>
    <col min="15099" max="15100" width="11.8515625" style="19" customWidth="1"/>
    <col min="15101" max="15101" width="13.8515625" style="19" customWidth="1"/>
    <col min="15102" max="15102" width="12.421875" style="19" customWidth="1"/>
    <col min="15103" max="15348" width="9.140625" style="19" customWidth="1"/>
    <col min="15349" max="15349" width="6.28125" style="19" customWidth="1"/>
    <col min="15350" max="15351" width="7.8515625" style="19" customWidth="1"/>
    <col min="15352" max="15352" width="19.57421875" style="19" customWidth="1"/>
    <col min="15353" max="15353" width="12.8515625" style="19" customWidth="1"/>
    <col min="15354" max="15354" width="7.8515625" style="19" customWidth="1"/>
    <col min="15355" max="15356" width="11.8515625" style="19" customWidth="1"/>
    <col min="15357" max="15357" width="13.8515625" style="19" customWidth="1"/>
    <col min="15358" max="15358" width="12.421875" style="19" customWidth="1"/>
    <col min="15359" max="15604" width="9.140625" style="19" customWidth="1"/>
    <col min="15605" max="15605" width="6.28125" style="19" customWidth="1"/>
    <col min="15606" max="15607" width="7.8515625" style="19" customWidth="1"/>
    <col min="15608" max="15608" width="19.57421875" style="19" customWidth="1"/>
    <col min="15609" max="15609" width="12.8515625" style="19" customWidth="1"/>
    <col min="15610" max="15610" width="7.8515625" style="19" customWidth="1"/>
    <col min="15611" max="15612" width="11.8515625" style="19" customWidth="1"/>
    <col min="15613" max="15613" width="13.8515625" style="19" customWidth="1"/>
    <col min="15614" max="15614" width="12.421875" style="19" customWidth="1"/>
    <col min="15615" max="15860" width="9.140625" style="19" customWidth="1"/>
    <col min="15861" max="15861" width="6.28125" style="19" customWidth="1"/>
    <col min="15862" max="15863" width="7.8515625" style="19" customWidth="1"/>
    <col min="15864" max="15864" width="19.57421875" style="19" customWidth="1"/>
    <col min="15865" max="15865" width="12.8515625" style="19" customWidth="1"/>
    <col min="15866" max="15866" width="7.8515625" style="19" customWidth="1"/>
    <col min="15867" max="15868" width="11.8515625" style="19" customWidth="1"/>
    <col min="15869" max="15869" width="13.8515625" style="19" customWidth="1"/>
    <col min="15870" max="15870" width="12.421875" style="19" customWidth="1"/>
    <col min="15871" max="16116" width="9.140625" style="19" customWidth="1"/>
    <col min="16117" max="16117" width="6.28125" style="19" customWidth="1"/>
    <col min="16118" max="16119" width="7.8515625" style="19" customWidth="1"/>
    <col min="16120" max="16120" width="19.57421875" style="19" customWidth="1"/>
    <col min="16121" max="16121" width="12.8515625" style="19" customWidth="1"/>
    <col min="16122" max="16122" width="7.8515625" style="19" customWidth="1"/>
    <col min="16123" max="16124" width="11.8515625" style="19" customWidth="1"/>
    <col min="16125" max="16125" width="13.8515625" style="19" customWidth="1"/>
    <col min="16126" max="16126" width="12.421875" style="19" customWidth="1"/>
    <col min="16127" max="16384" width="9.140625" style="19" customWidth="1"/>
  </cols>
  <sheetData>
    <row r="1" spans="1:3" ht="12.75">
      <c r="A1" s="84" t="s">
        <v>286</v>
      </c>
      <c r="B1" s="85"/>
      <c r="C1" s="86"/>
    </row>
    <row r="2" spans="1:3" ht="12.75">
      <c r="A2" s="48"/>
      <c r="B2" s="50" t="s">
        <v>10</v>
      </c>
      <c r="C2" s="51"/>
    </row>
    <row r="3" spans="1:3" ht="13" thickBot="1">
      <c r="A3" s="48"/>
      <c r="B3" s="52"/>
      <c r="C3" s="51"/>
    </row>
    <row r="4" spans="1:3" ht="12.75">
      <c r="A4" s="17" t="s">
        <v>2</v>
      </c>
      <c r="B4" s="18" t="s">
        <v>3</v>
      </c>
      <c r="C4" s="53" t="s">
        <v>309</v>
      </c>
    </row>
    <row r="5" spans="1:3" ht="12.75">
      <c r="A5" s="23" t="s">
        <v>287</v>
      </c>
      <c r="B5" s="23" t="s">
        <v>288</v>
      </c>
      <c r="C5" s="24">
        <v>-335.64</v>
      </c>
    </row>
    <row r="6" spans="1:3" ht="12.75">
      <c r="A6" s="23" t="s">
        <v>49</v>
      </c>
      <c r="B6" s="23" t="s">
        <v>50</v>
      </c>
      <c r="C6" s="24">
        <v>-687.17</v>
      </c>
    </row>
    <row r="7" spans="1:3" ht="12.75">
      <c r="A7" s="23" t="s">
        <v>131</v>
      </c>
      <c r="B7" s="23" t="s">
        <v>132</v>
      </c>
      <c r="C7" s="24">
        <v>-120.38</v>
      </c>
    </row>
    <row r="8" spans="1:3" ht="12.75">
      <c r="A8" s="23" t="s">
        <v>289</v>
      </c>
      <c r="B8" s="23" t="s">
        <v>290</v>
      </c>
      <c r="C8" s="24">
        <v>-392.44</v>
      </c>
    </row>
    <row r="9" spans="1:3" ht="12.75">
      <c r="A9" s="23" t="s">
        <v>13</v>
      </c>
      <c r="B9" s="23" t="s">
        <v>14</v>
      </c>
      <c r="C9" s="24">
        <v>-4872.05</v>
      </c>
    </row>
    <row r="10" spans="1:3" ht="12.75">
      <c r="A10" s="23" t="s">
        <v>145</v>
      </c>
      <c r="B10" s="23" t="s">
        <v>146</v>
      </c>
      <c r="C10" s="24">
        <v>-9982.43</v>
      </c>
    </row>
    <row r="11" spans="1:3" ht="12.75">
      <c r="A11" s="23" t="s">
        <v>310</v>
      </c>
      <c r="B11" s="23" t="s">
        <v>311</v>
      </c>
      <c r="C11" s="24">
        <v>-5500</v>
      </c>
    </row>
    <row r="12" spans="1:3" ht="12.75">
      <c r="A12" s="23" t="s">
        <v>291</v>
      </c>
      <c r="B12" s="23" t="s">
        <v>292</v>
      </c>
      <c r="C12" s="24">
        <v>-1600</v>
      </c>
    </row>
    <row r="13" spans="1:3" ht="12.75">
      <c r="A13" s="23" t="s">
        <v>15</v>
      </c>
      <c r="B13" s="23" t="s">
        <v>16</v>
      </c>
      <c r="C13" s="24">
        <v>-5100</v>
      </c>
    </row>
    <row r="14" spans="1:3" ht="12.75">
      <c r="A14" s="23" t="s">
        <v>312</v>
      </c>
      <c r="B14" s="23" t="s">
        <v>313</v>
      </c>
      <c r="C14" s="24">
        <v>-4600</v>
      </c>
    </row>
    <row r="15" spans="1:3" ht="12.75">
      <c r="A15" s="23" t="s">
        <v>135</v>
      </c>
      <c r="B15" s="23" t="s">
        <v>136</v>
      </c>
      <c r="C15" s="24">
        <v>-122.81</v>
      </c>
    </row>
    <row r="16" spans="1:3" ht="12.75">
      <c r="A16" s="23" t="s">
        <v>21</v>
      </c>
      <c r="B16" s="23" t="s">
        <v>22</v>
      </c>
      <c r="C16" s="24">
        <v>-13.6</v>
      </c>
    </row>
    <row r="17" spans="1:3" ht="12.75">
      <c r="A17" s="23" t="s">
        <v>23</v>
      </c>
      <c r="B17" s="23" t="s">
        <v>24</v>
      </c>
      <c r="C17" s="24">
        <v>-4481.68</v>
      </c>
    </row>
    <row r="18" spans="1:3" ht="12.75">
      <c r="A18" s="23" t="s">
        <v>25</v>
      </c>
      <c r="B18" s="23" t="s">
        <v>26</v>
      </c>
      <c r="C18" s="24">
        <v>-7175.1</v>
      </c>
    </row>
    <row r="19" spans="1:3" ht="12.75">
      <c r="A19" s="23" t="s">
        <v>284</v>
      </c>
      <c r="B19" s="23" t="s">
        <v>283</v>
      </c>
      <c r="C19" s="24">
        <v>-1215.35</v>
      </c>
    </row>
    <row r="20" spans="1:3" ht="12.75">
      <c r="A20" s="23" t="s">
        <v>27</v>
      </c>
      <c r="B20" s="23" t="s">
        <v>28</v>
      </c>
      <c r="C20" s="24">
        <v>-795.47</v>
      </c>
    </row>
    <row r="21" spans="1:3" ht="12.75">
      <c r="A21" s="23" t="s">
        <v>90</v>
      </c>
      <c r="B21" s="23" t="s">
        <v>91</v>
      </c>
      <c r="C21" s="24"/>
    </row>
    <row r="22" spans="1:3" ht="12.75">
      <c r="A22" s="23" t="s">
        <v>29</v>
      </c>
      <c r="B22" s="23" t="s">
        <v>30</v>
      </c>
      <c r="C22" s="24">
        <v>-15964.76</v>
      </c>
    </row>
    <row r="23" spans="1:3" ht="12.75">
      <c r="A23" s="23" t="s">
        <v>31</v>
      </c>
      <c r="B23" s="23" t="s">
        <v>32</v>
      </c>
      <c r="C23" s="24">
        <v>-4787.28</v>
      </c>
    </row>
    <row r="24" spans="1:3" ht="12.75">
      <c r="A24" s="23" t="s">
        <v>314</v>
      </c>
      <c r="B24" s="23" t="s">
        <v>315</v>
      </c>
      <c r="C24" s="24">
        <v>-1045.27</v>
      </c>
    </row>
    <row r="25" spans="1:3" ht="12.75">
      <c r="A25" s="23" t="s">
        <v>35</v>
      </c>
      <c r="B25" s="23" t="s">
        <v>36</v>
      </c>
      <c r="C25" s="24">
        <v>-138.78</v>
      </c>
    </row>
    <row r="26" spans="1:3" ht="12.75">
      <c r="A26" s="23" t="s">
        <v>257</v>
      </c>
      <c r="B26" s="23" t="s">
        <v>154</v>
      </c>
      <c r="C26" s="24">
        <v>-12092.61</v>
      </c>
    </row>
    <row r="27" spans="1:3" ht="12.75">
      <c r="A27" s="23" t="s">
        <v>293</v>
      </c>
      <c r="B27" s="23" t="s">
        <v>170</v>
      </c>
      <c r="C27" s="24">
        <v>-385.5</v>
      </c>
    </row>
    <row r="28" spans="1:3" ht="12.75">
      <c r="A28" s="23" t="s">
        <v>278</v>
      </c>
      <c r="B28" s="23" t="s">
        <v>172</v>
      </c>
      <c r="C28" s="24">
        <v>-231.75</v>
      </c>
    </row>
    <row r="29" spans="1:3" ht="12.75">
      <c r="A29" s="23" t="s">
        <v>277</v>
      </c>
      <c r="B29" s="23" t="s">
        <v>177</v>
      </c>
      <c r="C29" s="24">
        <v>-55.81</v>
      </c>
    </row>
    <row r="30" spans="1:3" ht="12.75">
      <c r="A30" s="23" t="s">
        <v>39</v>
      </c>
      <c r="B30" s="23" t="s">
        <v>40</v>
      </c>
      <c r="C30" s="24">
        <v>-309.87</v>
      </c>
    </row>
    <row r="31" spans="1:3" ht="12.75">
      <c r="A31" s="23" t="s">
        <v>41</v>
      </c>
      <c r="B31" s="23" t="s">
        <v>42</v>
      </c>
      <c r="C31" s="24">
        <v>-860.62</v>
      </c>
    </row>
    <row r="32" spans="1:3" ht="12.75">
      <c r="A32" s="23" t="s">
        <v>6</v>
      </c>
      <c r="B32" s="23" t="s">
        <v>7</v>
      </c>
      <c r="C32" s="24">
        <v>-270</v>
      </c>
    </row>
    <row r="33" spans="1:3" ht="12.75">
      <c r="A33" s="23" t="s">
        <v>45</v>
      </c>
      <c r="B33" s="23" t="s">
        <v>46</v>
      </c>
      <c r="C33" s="24">
        <v>-0.67</v>
      </c>
    </row>
    <row r="34" spans="1:3" ht="12.75">
      <c r="A34" s="23" t="s">
        <v>47</v>
      </c>
      <c r="B34" s="23" t="s">
        <v>48</v>
      </c>
      <c r="C34" s="24">
        <v>-33.88</v>
      </c>
    </row>
    <row r="35" spans="2:3" ht="12.75">
      <c r="B35" s="20" t="s">
        <v>8</v>
      </c>
      <c r="C35" s="22">
        <f>SUM(C5:C34)</f>
        <v>-83170.92</v>
      </c>
    </row>
    <row r="36" spans="1:3" ht="12.75">
      <c r="A36" s="20"/>
      <c r="B36" s="20" t="s">
        <v>9</v>
      </c>
      <c r="C36" s="22">
        <f>C35</f>
        <v>-83170.92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A32B-DD08-4C42-8938-2652EDABBD4A}">
  <dimension ref="A1:C131"/>
  <sheetViews>
    <sheetView workbookViewId="0" topLeftCell="A38">
      <selection activeCell="H31" sqref="H31"/>
    </sheetView>
  </sheetViews>
  <sheetFormatPr defaultColWidth="9.140625" defaultRowHeight="12.75"/>
  <cols>
    <col min="1" max="1" width="8.140625" style="19" bestFit="1" customWidth="1"/>
    <col min="2" max="2" width="29.8515625" style="19" bestFit="1" customWidth="1"/>
    <col min="3" max="3" width="10.57421875" style="19" bestFit="1" customWidth="1"/>
    <col min="4" max="244" width="9.140625" style="19" customWidth="1"/>
    <col min="245" max="245" width="6.28125" style="19" customWidth="1"/>
    <col min="246" max="247" width="7.8515625" style="19" customWidth="1"/>
    <col min="248" max="248" width="19.57421875" style="19" customWidth="1"/>
    <col min="249" max="249" width="12.8515625" style="19" customWidth="1"/>
    <col min="250" max="250" width="7.8515625" style="19" customWidth="1"/>
    <col min="251" max="252" width="11.8515625" style="19" customWidth="1"/>
    <col min="253" max="253" width="13.8515625" style="19" customWidth="1"/>
    <col min="254" max="254" width="12.421875" style="19" customWidth="1"/>
    <col min="255" max="500" width="9.140625" style="19" customWidth="1"/>
    <col min="501" max="501" width="6.28125" style="19" customWidth="1"/>
    <col min="502" max="503" width="7.8515625" style="19" customWidth="1"/>
    <col min="504" max="504" width="19.57421875" style="19" customWidth="1"/>
    <col min="505" max="505" width="12.8515625" style="19" customWidth="1"/>
    <col min="506" max="506" width="7.8515625" style="19" customWidth="1"/>
    <col min="507" max="508" width="11.8515625" style="19" customWidth="1"/>
    <col min="509" max="509" width="13.8515625" style="19" customWidth="1"/>
    <col min="510" max="510" width="12.421875" style="19" customWidth="1"/>
    <col min="511" max="756" width="9.140625" style="19" customWidth="1"/>
    <col min="757" max="757" width="6.28125" style="19" customWidth="1"/>
    <col min="758" max="759" width="7.8515625" style="19" customWidth="1"/>
    <col min="760" max="760" width="19.57421875" style="19" customWidth="1"/>
    <col min="761" max="761" width="12.8515625" style="19" customWidth="1"/>
    <col min="762" max="762" width="7.8515625" style="19" customWidth="1"/>
    <col min="763" max="764" width="11.8515625" style="19" customWidth="1"/>
    <col min="765" max="765" width="13.8515625" style="19" customWidth="1"/>
    <col min="766" max="766" width="12.421875" style="19" customWidth="1"/>
    <col min="767" max="1012" width="9.140625" style="19" customWidth="1"/>
    <col min="1013" max="1013" width="6.28125" style="19" customWidth="1"/>
    <col min="1014" max="1015" width="7.8515625" style="19" customWidth="1"/>
    <col min="1016" max="1016" width="19.57421875" style="19" customWidth="1"/>
    <col min="1017" max="1017" width="12.8515625" style="19" customWidth="1"/>
    <col min="1018" max="1018" width="7.8515625" style="19" customWidth="1"/>
    <col min="1019" max="1020" width="11.8515625" style="19" customWidth="1"/>
    <col min="1021" max="1021" width="13.8515625" style="19" customWidth="1"/>
    <col min="1022" max="1022" width="12.421875" style="19" customWidth="1"/>
    <col min="1023" max="1268" width="9.140625" style="19" customWidth="1"/>
    <col min="1269" max="1269" width="6.28125" style="19" customWidth="1"/>
    <col min="1270" max="1271" width="7.8515625" style="19" customWidth="1"/>
    <col min="1272" max="1272" width="19.57421875" style="19" customWidth="1"/>
    <col min="1273" max="1273" width="12.8515625" style="19" customWidth="1"/>
    <col min="1274" max="1274" width="7.8515625" style="19" customWidth="1"/>
    <col min="1275" max="1276" width="11.8515625" style="19" customWidth="1"/>
    <col min="1277" max="1277" width="13.8515625" style="19" customWidth="1"/>
    <col min="1278" max="1278" width="12.421875" style="19" customWidth="1"/>
    <col min="1279" max="1524" width="9.140625" style="19" customWidth="1"/>
    <col min="1525" max="1525" width="6.28125" style="19" customWidth="1"/>
    <col min="1526" max="1527" width="7.8515625" style="19" customWidth="1"/>
    <col min="1528" max="1528" width="19.57421875" style="19" customWidth="1"/>
    <col min="1529" max="1529" width="12.8515625" style="19" customWidth="1"/>
    <col min="1530" max="1530" width="7.8515625" style="19" customWidth="1"/>
    <col min="1531" max="1532" width="11.8515625" style="19" customWidth="1"/>
    <col min="1533" max="1533" width="13.8515625" style="19" customWidth="1"/>
    <col min="1534" max="1534" width="12.421875" style="19" customWidth="1"/>
    <col min="1535" max="1780" width="9.140625" style="19" customWidth="1"/>
    <col min="1781" max="1781" width="6.28125" style="19" customWidth="1"/>
    <col min="1782" max="1783" width="7.8515625" style="19" customWidth="1"/>
    <col min="1784" max="1784" width="19.57421875" style="19" customWidth="1"/>
    <col min="1785" max="1785" width="12.8515625" style="19" customWidth="1"/>
    <col min="1786" max="1786" width="7.8515625" style="19" customWidth="1"/>
    <col min="1787" max="1788" width="11.8515625" style="19" customWidth="1"/>
    <col min="1789" max="1789" width="13.8515625" style="19" customWidth="1"/>
    <col min="1790" max="1790" width="12.421875" style="19" customWidth="1"/>
    <col min="1791" max="2036" width="9.140625" style="19" customWidth="1"/>
    <col min="2037" max="2037" width="6.28125" style="19" customWidth="1"/>
    <col min="2038" max="2039" width="7.8515625" style="19" customWidth="1"/>
    <col min="2040" max="2040" width="19.57421875" style="19" customWidth="1"/>
    <col min="2041" max="2041" width="12.8515625" style="19" customWidth="1"/>
    <col min="2042" max="2042" width="7.8515625" style="19" customWidth="1"/>
    <col min="2043" max="2044" width="11.8515625" style="19" customWidth="1"/>
    <col min="2045" max="2045" width="13.8515625" style="19" customWidth="1"/>
    <col min="2046" max="2046" width="12.421875" style="19" customWidth="1"/>
    <col min="2047" max="2292" width="9.140625" style="19" customWidth="1"/>
    <col min="2293" max="2293" width="6.28125" style="19" customWidth="1"/>
    <col min="2294" max="2295" width="7.8515625" style="19" customWidth="1"/>
    <col min="2296" max="2296" width="19.57421875" style="19" customWidth="1"/>
    <col min="2297" max="2297" width="12.8515625" style="19" customWidth="1"/>
    <col min="2298" max="2298" width="7.8515625" style="19" customWidth="1"/>
    <col min="2299" max="2300" width="11.8515625" style="19" customWidth="1"/>
    <col min="2301" max="2301" width="13.8515625" style="19" customWidth="1"/>
    <col min="2302" max="2302" width="12.421875" style="19" customWidth="1"/>
    <col min="2303" max="2548" width="9.140625" style="19" customWidth="1"/>
    <col min="2549" max="2549" width="6.28125" style="19" customWidth="1"/>
    <col min="2550" max="2551" width="7.8515625" style="19" customWidth="1"/>
    <col min="2552" max="2552" width="19.57421875" style="19" customWidth="1"/>
    <col min="2553" max="2553" width="12.8515625" style="19" customWidth="1"/>
    <col min="2554" max="2554" width="7.8515625" style="19" customWidth="1"/>
    <col min="2555" max="2556" width="11.8515625" style="19" customWidth="1"/>
    <col min="2557" max="2557" width="13.8515625" style="19" customWidth="1"/>
    <col min="2558" max="2558" width="12.421875" style="19" customWidth="1"/>
    <col min="2559" max="2804" width="9.140625" style="19" customWidth="1"/>
    <col min="2805" max="2805" width="6.28125" style="19" customWidth="1"/>
    <col min="2806" max="2807" width="7.8515625" style="19" customWidth="1"/>
    <col min="2808" max="2808" width="19.57421875" style="19" customWidth="1"/>
    <col min="2809" max="2809" width="12.8515625" style="19" customWidth="1"/>
    <col min="2810" max="2810" width="7.8515625" style="19" customWidth="1"/>
    <col min="2811" max="2812" width="11.8515625" style="19" customWidth="1"/>
    <col min="2813" max="2813" width="13.8515625" style="19" customWidth="1"/>
    <col min="2814" max="2814" width="12.421875" style="19" customWidth="1"/>
    <col min="2815" max="3060" width="9.140625" style="19" customWidth="1"/>
    <col min="3061" max="3061" width="6.28125" style="19" customWidth="1"/>
    <col min="3062" max="3063" width="7.8515625" style="19" customWidth="1"/>
    <col min="3064" max="3064" width="19.57421875" style="19" customWidth="1"/>
    <col min="3065" max="3065" width="12.8515625" style="19" customWidth="1"/>
    <col min="3066" max="3066" width="7.8515625" style="19" customWidth="1"/>
    <col min="3067" max="3068" width="11.8515625" style="19" customWidth="1"/>
    <col min="3069" max="3069" width="13.8515625" style="19" customWidth="1"/>
    <col min="3070" max="3070" width="12.421875" style="19" customWidth="1"/>
    <col min="3071" max="3316" width="9.140625" style="19" customWidth="1"/>
    <col min="3317" max="3317" width="6.28125" style="19" customWidth="1"/>
    <col min="3318" max="3319" width="7.8515625" style="19" customWidth="1"/>
    <col min="3320" max="3320" width="19.57421875" style="19" customWidth="1"/>
    <col min="3321" max="3321" width="12.8515625" style="19" customWidth="1"/>
    <col min="3322" max="3322" width="7.8515625" style="19" customWidth="1"/>
    <col min="3323" max="3324" width="11.8515625" style="19" customWidth="1"/>
    <col min="3325" max="3325" width="13.8515625" style="19" customWidth="1"/>
    <col min="3326" max="3326" width="12.421875" style="19" customWidth="1"/>
    <col min="3327" max="3572" width="9.140625" style="19" customWidth="1"/>
    <col min="3573" max="3573" width="6.28125" style="19" customWidth="1"/>
    <col min="3574" max="3575" width="7.8515625" style="19" customWidth="1"/>
    <col min="3576" max="3576" width="19.57421875" style="19" customWidth="1"/>
    <col min="3577" max="3577" width="12.8515625" style="19" customWidth="1"/>
    <col min="3578" max="3578" width="7.8515625" style="19" customWidth="1"/>
    <col min="3579" max="3580" width="11.8515625" style="19" customWidth="1"/>
    <col min="3581" max="3581" width="13.8515625" style="19" customWidth="1"/>
    <col min="3582" max="3582" width="12.421875" style="19" customWidth="1"/>
    <col min="3583" max="3828" width="9.140625" style="19" customWidth="1"/>
    <col min="3829" max="3829" width="6.28125" style="19" customWidth="1"/>
    <col min="3830" max="3831" width="7.8515625" style="19" customWidth="1"/>
    <col min="3832" max="3832" width="19.57421875" style="19" customWidth="1"/>
    <col min="3833" max="3833" width="12.8515625" style="19" customWidth="1"/>
    <col min="3834" max="3834" width="7.8515625" style="19" customWidth="1"/>
    <col min="3835" max="3836" width="11.8515625" style="19" customWidth="1"/>
    <col min="3837" max="3837" width="13.8515625" style="19" customWidth="1"/>
    <col min="3838" max="3838" width="12.421875" style="19" customWidth="1"/>
    <col min="3839" max="4084" width="9.140625" style="19" customWidth="1"/>
    <col min="4085" max="4085" width="6.28125" style="19" customWidth="1"/>
    <col min="4086" max="4087" width="7.8515625" style="19" customWidth="1"/>
    <col min="4088" max="4088" width="19.57421875" style="19" customWidth="1"/>
    <col min="4089" max="4089" width="12.8515625" style="19" customWidth="1"/>
    <col min="4090" max="4090" width="7.8515625" style="19" customWidth="1"/>
    <col min="4091" max="4092" width="11.8515625" style="19" customWidth="1"/>
    <col min="4093" max="4093" width="13.8515625" style="19" customWidth="1"/>
    <col min="4094" max="4094" width="12.421875" style="19" customWidth="1"/>
    <col min="4095" max="4340" width="9.140625" style="19" customWidth="1"/>
    <col min="4341" max="4341" width="6.28125" style="19" customWidth="1"/>
    <col min="4342" max="4343" width="7.8515625" style="19" customWidth="1"/>
    <col min="4344" max="4344" width="19.57421875" style="19" customWidth="1"/>
    <col min="4345" max="4345" width="12.8515625" style="19" customWidth="1"/>
    <col min="4346" max="4346" width="7.8515625" style="19" customWidth="1"/>
    <col min="4347" max="4348" width="11.8515625" style="19" customWidth="1"/>
    <col min="4349" max="4349" width="13.8515625" style="19" customWidth="1"/>
    <col min="4350" max="4350" width="12.421875" style="19" customWidth="1"/>
    <col min="4351" max="4596" width="9.140625" style="19" customWidth="1"/>
    <col min="4597" max="4597" width="6.28125" style="19" customWidth="1"/>
    <col min="4598" max="4599" width="7.8515625" style="19" customWidth="1"/>
    <col min="4600" max="4600" width="19.57421875" style="19" customWidth="1"/>
    <col min="4601" max="4601" width="12.8515625" style="19" customWidth="1"/>
    <col min="4602" max="4602" width="7.8515625" style="19" customWidth="1"/>
    <col min="4603" max="4604" width="11.8515625" style="19" customWidth="1"/>
    <col min="4605" max="4605" width="13.8515625" style="19" customWidth="1"/>
    <col min="4606" max="4606" width="12.421875" style="19" customWidth="1"/>
    <col min="4607" max="4852" width="9.140625" style="19" customWidth="1"/>
    <col min="4853" max="4853" width="6.28125" style="19" customWidth="1"/>
    <col min="4854" max="4855" width="7.8515625" style="19" customWidth="1"/>
    <col min="4856" max="4856" width="19.57421875" style="19" customWidth="1"/>
    <col min="4857" max="4857" width="12.8515625" style="19" customWidth="1"/>
    <col min="4858" max="4858" width="7.8515625" style="19" customWidth="1"/>
    <col min="4859" max="4860" width="11.8515625" style="19" customWidth="1"/>
    <col min="4861" max="4861" width="13.8515625" style="19" customWidth="1"/>
    <col min="4862" max="4862" width="12.421875" style="19" customWidth="1"/>
    <col min="4863" max="5108" width="9.140625" style="19" customWidth="1"/>
    <col min="5109" max="5109" width="6.28125" style="19" customWidth="1"/>
    <col min="5110" max="5111" width="7.8515625" style="19" customWidth="1"/>
    <col min="5112" max="5112" width="19.57421875" style="19" customWidth="1"/>
    <col min="5113" max="5113" width="12.8515625" style="19" customWidth="1"/>
    <col min="5114" max="5114" width="7.8515625" style="19" customWidth="1"/>
    <col min="5115" max="5116" width="11.8515625" style="19" customWidth="1"/>
    <col min="5117" max="5117" width="13.8515625" style="19" customWidth="1"/>
    <col min="5118" max="5118" width="12.421875" style="19" customWidth="1"/>
    <col min="5119" max="5364" width="9.140625" style="19" customWidth="1"/>
    <col min="5365" max="5365" width="6.28125" style="19" customWidth="1"/>
    <col min="5366" max="5367" width="7.8515625" style="19" customWidth="1"/>
    <col min="5368" max="5368" width="19.57421875" style="19" customWidth="1"/>
    <col min="5369" max="5369" width="12.8515625" style="19" customWidth="1"/>
    <col min="5370" max="5370" width="7.8515625" style="19" customWidth="1"/>
    <col min="5371" max="5372" width="11.8515625" style="19" customWidth="1"/>
    <col min="5373" max="5373" width="13.8515625" style="19" customWidth="1"/>
    <col min="5374" max="5374" width="12.421875" style="19" customWidth="1"/>
    <col min="5375" max="5620" width="9.140625" style="19" customWidth="1"/>
    <col min="5621" max="5621" width="6.28125" style="19" customWidth="1"/>
    <col min="5622" max="5623" width="7.8515625" style="19" customWidth="1"/>
    <col min="5624" max="5624" width="19.57421875" style="19" customWidth="1"/>
    <col min="5625" max="5625" width="12.8515625" style="19" customWidth="1"/>
    <col min="5626" max="5626" width="7.8515625" style="19" customWidth="1"/>
    <col min="5627" max="5628" width="11.8515625" style="19" customWidth="1"/>
    <col min="5629" max="5629" width="13.8515625" style="19" customWidth="1"/>
    <col min="5630" max="5630" width="12.421875" style="19" customWidth="1"/>
    <col min="5631" max="5876" width="9.140625" style="19" customWidth="1"/>
    <col min="5877" max="5877" width="6.28125" style="19" customWidth="1"/>
    <col min="5878" max="5879" width="7.8515625" style="19" customWidth="1"/>
    <col min="5880" max="5880" width="19.57421875" style="19" customWidth="1"/>
    <col min="5881" max="5881" width="12.8515625" style="19" customWidth="1"/>
    <col min="5882" max="5882" width="7.8515625" style="19" customWidth="1"/>
    <col min="5883" max="5884" width="11.8515625" style="19" customWidth="1"/>
    <col min="5885" max="5885" width="13.8515625" style="19" customWidth="1"/>
    <col min="5886" max="5886" width="12.421875" style="19" customWidth="1"/>
    <col min="5887" max="6132" width="9.140625" style="19" customWidth="1"/>
    <col min="6133" max="6133" width="6.28125" style="19" customWidth="1"/>
    <col min="6134" max="6135" width="7.8515625" style="19" customWidth="1"/>
    <col min="6136" max="6136" width="19.57421875" style="19" customWidth="1"/>
    <col min="6137" max="6137" width="12.8515625" style="19" customWidth="1"/>
    <col min="6138" max="6138" width="7.8515625" style="19" customWidth="1"/>
    <col min="6139" max="6140" width="11.8515625" style="19" customWidth="1"/>
    <col min="6141" max="6141" width="13.8515625" style="19" customWidth="1"/>
    <col min="6142" max="6142" width="12.421875" style="19" customWidth="1"/>
    <col min="6143" max="6388" width="9.140625" style="19" customWidth="1"/>
    <col min="6389" max="6389" width="6.28125" style="19" customWidth="1"/>
    <col min="6390" max="6391" width="7.8515625" style="19" customWidth="1"/>
    <col min="6392" max="6392" width="19.57421875" style="19" customWidth="1"/>
    <col min="6393" max="6393" width="12.8515625" style="19" customWidth="1"/>
    <col min="6394" max="6394" width="7.8515625" style="19" customWidth="1"/>
    <col min="6395" max="6396" width="11.8515625" style="19" customWidth="1"/>
    <col min="6397" max="6397" width="13.8515625" style="19" customWidth="1"/>
    <col min="6398" max="6398" width="12.421875" style="19" customWidth="1"/>
    <col min="6399" max="6644" width="9.140625" style="19" customWidth="1"/>
    <col min="6645" max="6645" width="6.28125" style="19" customWidth="1"/>
    <col min="6646" max="6647" width="7.8515625" style="19" customWidth="1"/>
    <col min="6648" max="6648" width="19.57421875" style="19" customWidth="1"/>
    <col min="6649" max="6649" width="12.8515625" style="19" customWidth="1"/>
    <col min="6650" max="6650" width="7.8515625" style="19" customWidth="1"/>
    <col min="6651" max="6652" width="11.8515625" style="19" customWidth="1"/>
    <col min="6653" max="6653" width="13.8515625" style="19" customWidth="1"/>
    <col min="6654" max="6654" width="12.421875" style="19" customWidth="1"/>
    <col min="6655" max="6900" width="9.140625" style="19" customWidth="1"/>
    <col min="6901" max="6901" width="6.28125" style="19" customWidth="1"/>
    <col min="6902" max="6903" width="7.8515625" style="19" customWidth="1"/>
    <col min="6904" max="6904" width="19.57421875" style="19" customWidth="1"/>
    <col min="6905" max="6905" width="12.8515625" style="19" customWidth="1"/>
    <col min="6906" max="6906" width="7.8515625" style="19" customWidth="1"/>
    <col min="6907" max="6908" width="11.8515625" style="19" customWidth="1"/>
    <col min="6909" max="6909" width="13.8515625" style="19" customWidth="1"/>
    <col min="6910" max="6910" width="12.421875" style="19" customWidth="1"/>
    <col min="6911" max="7156" width="9.140625" style="19" customWidth="1"/>
    <col min="7157" max="7157" width="6.28125" style="19" customWidth="1"/>
    <col min="7158" max="7159" width="7.8515625" style="19" customWidth="1"/>
    <col min="7160" max="7160" width="19.57421875" style="19" customWidth="1"/>
    <col min="7161" max="7161" width="12.8515625" style="19" customWidth="1"/>
    <col min="7162" max="7162" width="7.8515625" style="19" customWidth="1"/>
    <col min="7163" max="7164" width="11.8515625" style="19" customWidth="1"/>
    <col min="7165" max="7165" width="13.8515625" style="19" customWidth="1"/>
    <col min="7166" max="7166" width="12.421875" style="19" customWidth="1"/>
    <col min="7167" max="7412" width="9.140625" style="19" customWidth="1"/>
    <col min="7413" max="7413" width="6.28125" style="19" customWidth="1"/>
    <col min="7414" max="7415" width="7.8515625" style="19" customWidth="1"/>
    <col min="7416" max="7416" width="19.57421875" style="19" customWidth="1"/>
    <col min="7417" max="7417" width="12.8515625" style="19" customWidth="1"/>
    <col min="7418" max="7418" width="7.8515625" style="19" customWidth="1"/>
    <col min="7419" max="7420" width="11.8515625" style="19" customWidth="1"/>
    <col min="7421" max="7421" width="13.8515625" style="19" customWidth="1"/>
    <col min="7422" max="7422" width="12.421875" style="19" customWidth="1"/>
    <col min="7423" max="7668" width="9.140625" style="19" customWidth="1"/>
    <col min="7669" max="7669" width="6.28125" style="19" customWidth="1"/>
    <col min="7670" max="7671" width="7.8515625" style="19" customWidth="1"/>
    <col min="7672" max="7672" width="19.57421875" style="19" customWidth="1"/>
    <col min="7673" max="7673" width="12.8515625" style="19" customWidth="1"/>
    <col min="7674" max="7674" width="7.8515625" style="19" customWidth="1"/>
    <col min="7675" max="7676" width="11.8515625" style="19" customWidth="1"/>
    <col min="7677" max="7677" width="13.8515625" style="19" customWidth="1"/>
    <col min="7678" max="7678" width="12.421875" style="19" customWidth="1"/>
    <col min="7679" max="7924" width="9.140625" style="19" customWidth="1"/>
    <col min="7925" max="7925" width="6.28125" style="19" customWidth="1"/>
    <col min="7926" max="7927" width="7.8515625" style="19" customWidth="1"/>
    <col min="7928" max="7928" width="19.57421875" style="19" customWidth="1"/>
    <col min="7929" max="7929" width="12.8515625" style="19" customWidth="1"/>
    <col min="7930" max="7930" width="7.8515625" style="19" customWidth="1"/>
    <col min="7931" max="7932" width="11.8515625" style="19" customWidth="1"/>
    <col min="7933" max="7933" width="13.8515625" style="19" customWidth="1"/>
    <col min="7934" max="7934" width="12.421875" style="19" customWidth="1"/>
    <col min="7935" max="8180" width="9.140625" style="19" customWidth="1"/>
    <col min="8181" max="8181" width="6.28125" style="19" customWidth="1"/>
    <col min="8182" max="8183" width="7.8515625" style="19" customWidth="1"/>
    <col min="8184" max="8184" width="19.57421875" style="19" customWidth="1"/>
    <col min="8185" max="8185" width="12.8515625" style="19" customWidth="1"/>
    <col min="8186" max="8186" width="7.8515625" style="19" customWidth="1"/>
    <col min="8187" max="8188" width="11.8515625" style="19" customWidth="1"/>
    <col min="8189" max="8189" width="13.8515625" style="19" customWidth="1"/>
    <col min="8190" max="8190" width="12.421875" style="19" customWidth="1"/>
    <col min="8191" max="8436" width="9.140625" style="19" customWidth="1"/>
    <col min="8437" max="8437" width="6.28125" style="19" customWidth="1"/>
    <col min="8438" max="8439" width="7.8515625" style="19" customWidth="1"/>
    <col min="8440" max="8440" width="19.57421875" style="19" customWidth="1"/>
    <col min="8441" max="8441" width="12.8515625" style="19" customWidth="1"/>
    <col min="8442" max="8442" width="7.8515625" style="19" customWidth="1"/>
    <col min="8443" max="8444" width="11.8515625" style="19" customWidth="1"/>
    <col min="8445" max="8445" width="13.8515625" style="19" customWidth="1"/>
    <col min="8446" max="8446" width="12.421875" style="19" customWidth="1"/>
    <col min="8447" max="8692" width="9.140625" style="19" customWidth="1"/>
    <col min="8693" max="8693" width="6.28125" style="19" customWidth="1"/>
    <col min="8694" max="8695" width="7.8515625" style="19" customWidth="1"/>
    <col min="8696" max="8696" width="19.57421875" style="19" customWidth="1"/>
    <col min="8697" max="8697" width="12.8515625" style="19" customWidth="1"/>
    <col min="8698" max="8698" width="7.8515625" style="19" customWidth="1"/>
    <col min="8699" max="8700" width="11.8515625" style="19" customWidth="1"/>
    <col min="8701" max="8701" width="13.8515625" style="19" customWidth="1"/>
    <col min="8702" max="8702" width="12.421875" style="19" customWidth="1"/>
    <col min="8703" max="8948" width="9.140625" style="19" customWidth="1"/>
    <col min="8949" max="8949" width="6.28125" style="19" customWidth="1"/>
    <col min="8950" max="8951" width="7.8515625" style="19" customWidth="1"/>
    <col min="8952" max="8952" width="19.57421875" style="19" customWidth="1"/>
    <col min="8953" max="8953" width="12.8515625" style="19" customWidth="1"/>
    <col min="8954" max="8954" width="7.8515625" style="19" customWidth="1"/>
    <col min="8955" max="8956" width="11.8515625" style="19" customWidth="1"/>
    <col min="8957" max="8957" width="13.8515625" style="19" customWidth="1"/>
    <col min="8958" max="8958" width="12.421875" style="19" customWidth="1"/>
    <col min="8959" max="9204" width="9.140625" style="19" customWidth="1"/>
    <col min="9205" max="9205" width="6.28125" style="19" customWidth="1"/>
    <col min="9206" max="9207" width="7.8515625" style="19" customWidth="1"/>
    <col min="9208" max="9208" width="19.57421875" style="19" customWidth="1"/>
    <col min="9209" max="9209" width="12.8515625" style="19" customWidth="1"/>
    <col min="9210" max="9210" width="7.8515625" style="19" customWidth="1"/>
    <col min="9211" max="9212" width="11.8515625" style="19" customWidth="1"/>
    <col min="9213" max="9213" width="13.8515625" style="19" customWidth="1"/>
    <col min="9214" max="9214" width="12.421875" style="19" customWidth="1"/>
    <col min="9215" max="9460" width="9.140625" style="19" customWidth="1"/>
    <col min="9461" max="9461" width="6.28125" style="19" customWidth="1"/>
    <col min="9462" max="9463" width="7.8515625" style="19" customWidth="1"/>
    <col min="9464" max="9464" width="19.57421875" style="19" customWidth="1"/>
    <col min="9465" max="9465" width="12.8515625" style="19" customWidth="1"/>
    <col min="9466" max="9466" width="7.8515625" style="19" customWidth="1"/>
    <col min="9467" max="9468" width="11.8515625" style="19" customWidth="1"/>
    <col min="9469" max="9469" width="13.8515625" style="19" customWidth="1"/>
    <col min="9470" max="9470" width="12.421875" style="19" customWidth="1"/>
    <col min="9471" max="9716" width="9.140625" style="19" customWidth="1"/>
    <col min="9717" max="9717" width="6.28125" style="19" customWidth="1"/>
    <col min="9718" max="9719" width="7.8515625" style="19" customWidth="1"/>
    <col min="9720" max="9720" width="19.57421875" style="19" customWidth="1"/>
    <col min="9721" max="9721" width="12.8515625" style="19" customWidth="1"/>
    <col min="9722" max="9722" width="7.8515625" style="19" customWidth="1"/>
    <col min="9723" max="9724" width="11.8515625" style="19" customWidth="1"/>
    <col min="9725" max="9725" width="13.8515625" style="19" customWidth="1"/>
    <col min="9726" max="9726" width="12.421875" style="19" customWidth="1"/>
    <col min="9727" max="9972" width="9.140625" style="19" customWidth="1"/>
    <col min="9973" max="9973" width="6.28125" style="19" customWidth="1"/>
    <col min="9974" max="9975" width="7.8515625" style="19" customWidth="1"/>
    <col min="9976" max="9976" width="19.57421875" style="19" customWidth="1"/>
    <col min="9977" max="9977" width="12.8515625" style="19" customWidth="1"/>
    <col min="9978" max="9978" width="7.8515625" style="19" customWidth="1"/>
    <col min="9979" max="9980" width="11.8515625" style="19" customWidth="1"/>
    <col min="9981" max="9981" width="13.8515625" style="19" customWidth="1"/>
    <col min="9982" max="9982" width="12.421875" style="19" customWidth="1"/>
    <col min="9983" max="10228" width="9.140625" style="19" customWidth="1"/>
    <col min="10229" max="10229" width="6.28125" style="19" customWidth="1"/>
    <col min="10230" max="10231" width="7.8515625" style="19" customWidth="1"/>
    <col min="10232" max="10232" width="19.57421875" style="19" customWidth="1"/>
    <col min="10233" max="10233" width="12.8515625" style="19" customWidth="1"/>
    <col min="10234" max="10234" width="7.8515625" style="19" customWidth="1"/>
    <col min="10235" max="10236" width="11.8515625" style="19" customWidth="1"/>
    <col min="10237" max="10237" width="13.8515625" style="19" customWidth="1"/>
    <col min="10238" max="10238" width="12.421875" style="19" customWidth="1"/>
    <col min="10239" max="10484" width="9.140625" style="19" customWidth="1"/>
    <col min="10485" max="10485" width="6.28125" style="19" customWidth="1"/>
    <col min="10486" max="10487" width="7.8515625" style="19" customWidth="1"/>
    <col min="10488" max="10488" width="19.57421875" style="19" customWidth="1"/>
    <col min="10489" max="10489" width="12.8515625" style="19" customWidth="1"/>
    <col min="10490" max="10490" width="7.8515625" style="19" customWidth="1"/>
    <col min="10491" max="10492" width="11.8515625" style="19" customWidth="1"/>
    <col min="10493" max="10493" width="13.8515625" style="19" customWidth="1"/>
    <col min="10494" max="10494" width="12.421875" style="19" customWidth="1"/>
    <col min="10495" max="10740" width="9.140625" style="19" customWidth="1"/>
    <col min="10741" max="10741" width="6.28125" style="19" customWidth="1"/>
    <col min="10742" max="10743" width="7.8515625" style="19" customWidth="1"/>
    <col min="10744" max="10744" width="19.57421875" style="19" customWidth="1"/>
    <col min="10745" max="10745" width="12.8515625" style="19" customWidth="1"/>
    <col min="10746" max="10746" width="7.8515625" style="19" customWidth="1"/>
    <col min="10747" max="10748" width="11.8515625" style="19" customWidth="1"/>
    <col min="10749" max="10749" width="13.8515625" style="19" customWidth="1"/>
    <col min="10750" max="10750" width="12.421875" style="19" customWidth="1"/>
    <col min="10751" max="10996" width="9.140625" style="19" customWidth="1"/>
    <col min="10997" max="10997" width="6.28125" style="19" customWidth="1"/>
    <col min="10998" max="10999" width="7.8515625" style="19" customWidth="1"/>
    <col min="11000" max="11000" width="19.57421875" style="19" customWidth="1"/>
    <col min="11001" max="11001" width="12.8515625" style="19" customWidth="1"/>
    <col min="11002" max="11002" width="7.8515625" style="19" customWidth="1"/>
    <col min="11003" max="11004" width="11.8515625" style="19" customWidth="1"/>
    <col min="11005" max="11005" width="13.8515625" style="19" customWidth="1"/>
    <col min="11006" max="11006" width="12.421875" style="19" customWidth="1"/>
    <col min="11007" max="11252" width="9.140625" style="19" customWidth="1"/>
    <col min="11253" max="11253" width="6.28125" style="19" customWidth="1"/>
    <col min="11254" max="11255" width="7.8515625" style="19" customWidth="1"/>
    <col min="11256" max="11256" width="19.57421875" style="19" customWidth="1"/>
    <col min="11257" max="11257" width="12.8515625" style="19" customWidth="1"/>
    <col min="11258" max="11258" width="7.8515625" style="19" customWidth="1"/>
    <col min="11259" max="11260" width="11.8515625" style="19" customWidth="1"/>
    <col min="11261" max="11261" width="13.8515625" style="19" customWidth="1"/>
    <col min="11262" max="11262" width="12.421875" style="19" customWidth="1"/>
    <col min="11263" max="11508" width="9.140625" style="19" customWidth="1"/>
    <col min="11509" max="11509" width="6.28125" style="19" customWidth="1"/>
    <col min="11510" max="11511" width="7.8515625" style="19" customWidth="1"/>
    <col min="11512" max="11512" width="19.57421875" style="19" customWidth="1"/>
    <col min="11513" max="11513" width="12.8515625" style="19" customWidth="1"/>
    <col min="11514" max="11514" width="7.8515625" style="19" customWidth="1"/>
    <col min="11515" max="11516" width="11.8515625" style="19" customWidth="1"/>
    <col min="11517" max="11517" width="13.8515625" style="19" customWidth="1"/>
    <col min="11518" max="11518" width="12.421875" style="19" customWidth="1"/>
    <col min="11519" max="11764" width="9.140625" style="19" customWidth="1"/>
    <col min="11765" max="11765" width="6.28125" style="19" customWidth="1"/>
    <col min="11766" max="11767" width="7.8515625" style="19" customWidth="1"/>
    <col min="11768" max="11768" width="19.57421875" style="19" customWidth="1"/>
    <col min="11769" max="11769" width="12.8515625" style="19" customWidth="1"/>
    <col min="11770" max="11770" width="7.8515625" style="19" customWidth="1"/>
    <col min="11771" max="11772" width="11.8515625" style="19" customWidth="1"/>
    <col min="11773" max="11773" width="13.8515625" style="19" customWidth="1"/>
    <col min="11774" max="11774" width="12.421875" style="19" customWidth="1"/>
    <col min="11775" max="12020" width="9.140625" style="19" customWidth="1"/>
    <col min="12021" max="12021" width="6.28125" style="19" customWidth="1"/>
    <col min="12022" max="12023" width="7.8515625" style="19" customWidth="1"/>
    <col min="12024" max="12024" width="19.57421875" style="19" customWidth="1"/>
    <col min="12025" max="12025" width="12.8515625" style="19" customWidth="1"/>
    <col min="12026" max="12026" width="7.8515625" style="19" customWidth="1"/>
    <col min="12027" max="12028" width="11.8515625" style="19" customWidth="1"/>
    <col min="12029" max="12029" width="13.8515625" style="19" customWidth="1"/>
    <col min="12030" max="12030" width="12.421875" style="19" customWidth="1"/>
    <col min="12031" max="12276" width="9.140625" style="19" customWidth="1"/>
    <col min="12277" max="12277" width="6.28125" style="19" customWidth="1"/>
    <col min="12278" max="12279" width="7.8515625" style="19" customWidth="1"/>
    <col min="12280" max="12280" width="19.57421875" style="19" customWidth="1"/>
    <col min="12281" max="12281" width="12.8515625" style="19" customWidth="1"/>
    <col min="12282" max="12282" width="7.8515625" style="19" customWidth="1"/>
    <col min="12283" max="12284" width="11.8515625" style="19" customWidth="1"/>
    <col min="12285" max="12285" width="13.8515625" style="19" customWidth="1"/>
    <col min="12286" max="12286" width="12.421875" style="19" customWidth="1"/>
    <col min="12287" max="12532" width="9.140625" style="19" customWidth="1"/>
    <col min="12533" max="12533" width="6.28125" style="19" customWidth="1"/>
    <col min="12534" max="12535" width="7.8515625" style="19" customWidth="1"/>
    <col min="12536" max="12536" width="19.57421875" style="19" customWidth="1"/>
    <col min="12537" max="12537" width="12.8515625" style="19" customWidth="1"/>
    <col min="12538" max="12538" width="7.8515625" style="19" customWidth="1"/>
    <col min="12539" max="12540" width="11.8515625" style="19" customWidth="1"/>
    <col min="12541" max="12541" width="13.8515625" style="19" customWidth="1"/>
    <col min="12542" max="12542" width="12.421875" style="19" customWidth="1"/>
    <col min="12543" max="12788" width="9.140625" style="19" customWidth="1"/>
    <col min="12789" max="12789" width="6.28125" style="19" customWidth="1"/>
    <col min="12790" max="12791" width="7.8515625" style="19" customWidth="1"/>
    <col min="12792" max="12792" width="19.57421875" style="19" customWidth="1"/>
    <col min="12793" max="12793" width="12.8515625" style="19" customWidth="1"/>
    <col min="12794" max="12794" width="7.8515625" style="19" customWidth="1"/>
    <col min="12795" max="12796" width="11.8515625" style="19" customWidth="1"/>
    <col min="12797" max="12797" width="13.8515625" style="19" customWidth="1"/>
    <col min="12798" max="12798" width="12.421875" style="19" customWidth="1"/>
    <col min="12799" max="13044" width="9.140625" style="19" customWidth="1"/>
    <col min="13045" max="13045" width="6.28125" style="19" customWidth="1"/>
    <col min="13046" max="13047" width="7.8515625" style="19" customWidth="1"/>
    <col min="13048" max="13048" width="19.57421875" style="19" customWidth="1"/>
    <col min="13049" max="13049" width="12.8515625" style="19" customWidth="1"/>
    <col min="13050" max="13050" width="7.8515625" style="19" customWidth="1"/>
    <col min="13051" max="13052" width="11.8515625" style="19" customWidth="1"/>
    <col min="13053" max="13053" width="13.8515625" style="19" customWidth="1"/>
    <col min="13054" max="13054" width="12.421875" style="19" customWidth="1"/>
    <col min="13055" max="13300" width="9.140625" style="19" customWidth="1"/>
    <col min="13301" max="13301" width="6.28125" style="19" customWidth="1"/>
    <col min="13302" max="13303" width="7.8515625" style="19" customWidth="1"/>
    <col min="13304" max="13304" width="19.57421875" style="19" customWidth="1"/>
    <col min="13305" max="13305" width="12.8515625" style="19" customWidth="1"/>
    <col min="13306" max="13306" width="7.8515625" style="19" customWidth="1"/>
    <col min="13307" max="13308" width="11.8515625" style="19" customWidth="1"/>
    <col min="13309" max="13309" width="13.8515625" style="19" customWidth="1"/>
    <col min="13310" max="13310" width="12.421875" style="19" customWidth="1"/>
    <col min="13311" max="13556" width="9.140625" style="19" customWidth="1"/>
    <col min="13557" max="13557" width="6.28125" style="19" customWidth="1"/>
    <col min="13558" max="13559" width="7.8515625" style="19" customWidth="1"/>
    <col min="13560" max="13560" width="19.57421875" style="19" customWidth="1"/>
    <col min="13561" max="13561" width="12.8515625" style="19" customWidth="1"/>
    <col min="13562" max="13562" width="7.8515625" style="19" customWidth="1"/>
    <col min="13563" max="13564" width="11.8515625" style="19" customWidth="1"/>
    <col min="13565" max="13565" width="13.8515625" style="19" customWidth="1"/>
    <col min="13566" max="13566" width="12.421875" style="19" customWidth="1"/>
    <col min="13567" max="13812" width="9.140625" style="19" customWidth="1"/>
    <col min="13813" max="13813" width="6.28125" style="19" customWidth="1"/>
    <col min="13814" max="13815" width="7.8515625" style="19" customWidth="1"/>
    <col min="13816" max="13816" width="19.57421875" style="19" customWidth="1"/>
    <col min="13817" max="13817" width="12.8515625" style="19" customWidth="1"/>
    <col min="13818" max="13818" width="7.8515625" style="19" customWidth="1"/>
    <col min="13819" max="13820" width="11.8515625" style="19" customWidth="1"/>
    <col min="13821" max="13821" width="13.8515625" style="19" customWidth="1"/>
    <col min="13822" max="13822" width="12.421875" style="19" customWidth="1"/>
    <col min="13823" max="14068" width="9.140625" style="19" customWidth="1"/>
    <col min="14069" max="14069" width="6.28125" style="19" customWidth="1"/>
    <col min="14070" max="14071" width="7.8515625" style="19" customWidth="1"/>
    <col min="14072" max="14072" width="19.57421875" style="19" customWidth="1"/>
    <col min="14073" max="14073" width="12.8515625" style="19" customWidth="1"/>
    <col min="14074" max="14074" width="7.8515625" style="19" customWidth="1"/>
    <col min="14075" max="14076" width="11.8515625" style="19" customWidth="1"/>
    <col min="14077" max="14077" width="13.8515625" style="19" customWidth="1"/>
    <col min="14078" max="14078" width="12.421875" style="19" customWidth="1"/>
    <col min="14079" max="14324" width="9.140625" style="19" customWidth="1"/>
    <col min="14325" max="14325" width="6.28125" style="19" customWidth="1"/>
    <col min="14326" max="14327" width="7.8515625" style="19" customWidth="1"/>
    <col min="14328" max="14328" width="19.57421875" style="19" customWidth="1"/>
    <col min="14329" max="14329" width="12.8515625" style="19" customWidth="1"/>
    <col min="14330" max="14330" width="7.8515625" style="19" customWidth="1"/>
    <col min="14331" max="14332" width="11.8515625" style="19" customWidth="1"/>
    <col min="14333" max="14333" width="13.8515625" style="19" customWidth="1"/>
    <col min="14334" max="14334" width="12.421875" style="19" customWidth="1"/>
    <col min="14335" max="14580" width="9.140625" style="19" customWidth="1"/>
    <col min="14581" max="14581" width="6.28125" style="19" customWidth="1"/>
    <col min="14582" max="14583" width="7.8515625" style="19" customWidth="1"/>
    <col min="14584" max="14584" width="19.57421875" style="19" customWidth="1"/>
    <col min="14585" max="14585" width="12.8515625" style="19" customWidth="1"/>
    <col min="14586" max="14586" width="7.8515625" style="19" customWidth="1"/>
    <col min="14587" max="14588" width="11.8515625" style="19" customWidth="1"/>
    <col min="14589" max="14589" width="13.8515625" style="19" customWidth="1"/>
    <col min="14590" max="14590" width="12.421875" style="19" customWidth="1"/>
    <col min="14591" max="14836" width="9.140625" style="19" customWidth="1"/>
    <col min="14837" max="14837" width="6.28125" style="19" customWidth="1"/>
    <col min="14838" max="14839" width="7.8515625" style="19" customWidth="1"/>
    <col min="14840" max="14840" width="19.57421875" style="19" customWidth="1"/>
    <col min="14841" max="14841" width="12.8515625" style="19" customWidth="1"/>
    <col min="14842" max="14842" width="7.8515625" style="19" customWidth="1"/>
    <col min="14843" max="14844" width="11.8515625" style="19" customWidth="1"/>
    <col min="14845" max="14845" width="13.8515625" style="19" customWidth="1"/>
    <col min="14846" max="14846" width="12.421875" style="19" customWidth="1"/>
    <col min="14847" max="15092" width="9.140625" style="19" customWidth="1"/>
    <col min="15093" max="15093" width="6.28125" style="19" customWidth="1"/>
    <col min="15094" max="15095" width="7.8515625" style="19" customWidth="1"/>
    <col min="15096" max="15096" width="19.57421875" style="19" customWidth="1"/>
    <col min="15097" max="15097" width="12.8515625" style="19" customWidth="1"/>
    <col min="15098" max="15098" width="7.8515625" style="19" customWidth="1"/>
    <col min="15099" max="15100" width="11.8515625" style="19" customWidth="1"/>
    <col min="15101" max="15101" width="13.8515625" style="19" customWidth="1"/>
    <col min="15102" max="15102" width="12.421875" style="19" customWidth="1"/>
    <col min="15103" max="15348" width="9.140625" style="19" customWidth="1"/>
    <col min="15349" max="15349" width="6.28125" style="19" customWidth="1"/>
    <col min="15350" max="15351" width="7.8515625" style="19" customWidth="1"/>
    <col min="15352" max="15352" width="19.57421875" style="19" customWidth="1"/>
    <col min="15353" max="15353" width="12.8515625" style="19" customWidth="1"/>
    <col min="15354" max="15354" width="7.8515625" style="19" customWidth="1"/>
    <col min="15355" max="15356" width="11.8515625" style="19" customWidth="1"/>
    <col min="15357" max="15357" width="13.8515625" style="19" customWidth="1"/>
    <col min="15358" max="15358" width="12.421875" style="19" customWidth="1"/>
    <col min="15359" max="15604" width="9.140625" style="19" customWidth="1"/>
    <col min="15605" max="15605" width="6.28125" style="19" customWidth="1"/>
    <col min="15606" max="15607" width="7.8515625" style="19" customWidth="1"/>
    <col min="15608" max="15608" width="19.57421875" style="19" customWidth="1"/>
    <col min="15609" max="15609" width="12.8515625" style="19" customWidth="1"/>
    <col min="15610" max="15610" width="7.8515625" style="19" customWidth="1"/>
    <col min="15611" max="15612" width="11.8515625" style="19" customWidth="1"/>
    <col min="15613" max="15613" width="13.8515625" style="19" customWidth="1"/>
    <col min="15614" max="15614" width="12.421875" style="19" customWidth="1"/>
    <col min="15615" max="15860" width="9.140625" style="19" customWidth="1"/>
    <col min="15861" max="15861" width="6.28125" style="19" customWidth="1"/>
    <col min="15862" max="15863" width="7.8515625" style="19" customWidth="1"/>
    <col min="15864" max="15864" width="19.57421875" style="19" customWidth="1"/>
    <col min="15865" max="15865" width="12.8515625" style="19" customWidth="1"/>
    <col min="15866" max="15866" width="7.8515625" style="19" customWidth="1"/>
    <col min="15867" max="15868" width="11.8515625" style="19" customWidth="1"/>
    <col min="15869" max="15869" width="13.8515625" style="19" customWidth="1"/>
    <col min="15870" max="15870" width="12.421875" style="19" customWidth="1"/>
    <col min="15871" max="16116" width="9.140625" style="19" customWidth="1"/>
    <col min="16117" max="16117" width="6.28125" style="19" customWidth="1"/>
    <col min="16118" max="16119" width="7.8515625" style="19" customWidth="1"/>
    <col min="16120" max="16120" width="19.57421875" style="19" customWidth="1"/>
    <col min="16121" max="16121" width="12.8515625" style="19" customWidth="1"/>
    <col min="16122" max="16122" width="7.8515625" style="19" customWidth="1"/>
    <col min="16123" max="16124" width="11.8515625" style="19" customWidth="1"/>
    <col min="16125" max="16125" width="13.8515625" style="19" customWidth="1"/>
    <col min="16126" max="16126" width="12.421875" style="19" customWidth="1"/>
    <col min="16127" max="16384" width="9.140625" style="19" customWidth="1"/>
  </cols>
  <sheetData>
    <row r="1" spans="1:3" ht="12.75">
      <c r="A1" s="87" t="s">
        <v>286</v>
      </c>
      <c r="B1" s="88"/>
      <c r="C1" s="88"/>
    </row>
    <row r="2" spans="1:3" ht="13" thickBot="1">
      <c r="A2" s="87" t="s">
        <v>106</v>
      </c>
      <c r="B2" s="88"/>
      <c r="C2" s="88"/>
    </row>
    <row r="3" spans="1:3" ht="12.75">
      <c r="A3" s="56" t="s">
        <v>2</v>
      </c>
      <c r="B3" s="57" t="s">
        <v>3</v>
      </c>
      <c r="C3" s="53" t="s">
        <v>309</v>
      </c>
    </row>
    <row r="4" spans="1:3" ht="12.75">
      <c r="A4" s="23" t="s">
        <v>52</v>
      </c>
      <c r="B4" s="23" t="s">
        <v>53</v>
      </c>
      <c r="C4" s="24">
        <v>-6</v>
      </c>
    </row>
    <row r="5" spans="1:3" ht="12.75">
      <c r="A5" s="23" t="s">
        <v>127</v>
      </c>
      <c r="B5" s="23" t="s">
        <v>128</v>
      </c>
      <c r="C5" s="24">
        <v>-1048.31</v>
      </c>
    </row>
    <row r="6" spans="1:3" ht="12.75">
      <c r="A6" s="23" t="s">
        <v>11</v>
      </c>
      <c r="B6" s="23" t="s">
        <v>12</v>
      </c>
      <c r="C6" s="24">
        <v>-440.22</v>
      </c>
    </row>
    <row r="7" spans="1:3" ht="12.75">
      <c r="A7" s="23" t="s">
        <v>19</v>
      </c>
      <c r="B7" s="23" t="s">
        <v>20</v>
      </c>
      <c r="C7" s="24">
        <v>-17.27</v>
      </c>
    </row>
    <row r="8" spans="1:3" ht="12.75">
      <c r="A8" s="23" t="s">
        <v>21</v>
      </c>
      <c r="B8" s="23" t="s">
        <v>22</v>
      </c>
      <c r="C8" s="24">
        <v>-12.01</v>
      </c>
    </row>
    <row r="9" spans="1:3" ht="12.75">
      <c r="A9" s="23" t="s">
        <v>279</v>
      </c>
      <c r="B9" s="23" t="s">
        <v>161</v>
      </c>
      <c r="C9" s="24">
        <v>-3108.67</v>
      </c>
    </row>
    <row r="10" spans="1:3" ht="12.75">
      <c r="A10" s="23" t="s">
        <v>276</v>
      </c>
      <c r="B10" s="23" t="s">
        <v>168</v>
      </c>
      <c r="C10" s="24">
        <v>-1305</v>
      </c>
    </row>
    <row r="11" spans="1:3" ht="12.75">
      <c r="A11" s="23" t="s">
        <v>278</v>
      </c>
      <c r="B11" s="23" t="s">
        <v>172</v>
      </c>
      <c r="C11" s="24">
        <v>-196.6</v>
      </c>
    </row>
    <row r="12" spans="1:3" ht="12.75">
      <c r="A12" s="23" t="s">
        <v>277</v>
      </c>
      <c r="B12" s="23" t="s">
        <v>177</v>
      </c>
      <c r="C12" s="24">
        <v>-771.48</v>
      </c>
    </row>
    <row r="13" spans="1:3" ht="12.75">
      <c r="A13" s="23" t="s">
        <v>274</v>
      </c>
      <c r="B13" s="23" t="s">
        <v>179</v>
      </c>
      <c r="C13" s="24">
        <v>-2039.26</v>
      </c>
    </row>
    <row r="14" spans="1:3" ht="12.75">
      <c r="A14" s="23" t="s">
        <v>41</v>
      </c>
      <c r="B14" s="23" t="s">
        <v>42</v>
      </c>
      <c r="C14" s="24">
        <v>-1398.68</v>
      </c>
    </row>
    <row r="15" spans="2:3" ht="12.75">
      <c r="B15" s="55" t="s">
        <v>376</v>
      </c>
      <c r="C15" s="22">
        <f>SUM(C4:C14)</f>
        <v>-10343.5</v>
      </c>
    </row>
    <row r="16" spans="1:3" ht="12.75">
      <c r="A16" s="20"/>
      <c r="B16" s="21"/>
      <c r="C16" s="53" t="s">
        <v>316</v>
      </c>
    </row>
    <row r="17" spans="1:3" ht="12.75">
      <c r="A17" s="23" t="s">
        <v>294</v>
      </c>
      <c r="B17" s="23" t="s">
        <v>295</v>
      </c>
      <c r="C17" s="24">
        <v>6347.5</v>
      </c>
    </row>
    <row r="18" spans="1:3" ht="12.75">
      <c r="A18" s="23" t="s">
        <v>109</v>
      </c>
      <c r="B18" s="23" t="s">
        <v>110</v>
      </c>
      <c r="C18" s="24">
        <v>12138</v>
      </c>
    </row>
    <row r="19" spans="1:3" ht="12.75">
      <c r="A19" s="23" t="s">
        <v>111</v>
      </c>
      <c r="B19" s="23" t="s">
        <v>112</v>
      </c>
      <c r="C19" s="24">
        <v>8578.05</v>
      </c>
    </row>
    <row r="20" spans="1:3" ht="12.75">
      <c r="A20" s="23" t="s">
        <v>113</v>
      </c>
      <c r="B20" s="23" t="s">
        <v>114</v>
      </c>
      <c r="C20" s="24">
        <v>171543.04</v>
      </c>
    </row>
    <row r="21" spans="1:3" ht="12.75">
      <c r="A21" s="23" t="s">
        <v>115</v>
      </c>
      <c r="B21" s="23" t="s">
        <v>116</v>
      </c>
      <c r="C21" s="24">
        <v>76994.58</v>
      </c>
    </row>
    <row r="22" spans="1:3" ht="12.75">
      <c r="A22" s="23" t="s">
        <v>117</v>
      </c>
      <c r="B22" s="23" t="s">
        <v>118</v>
      </c>
      <c r="C22" s="24">
        <v>350</v>
      </c>
    </row>
    <row r="23" spans="2:3" ht="12.75">
      <c r="B23" s="55" t="s">
        <v>377</v>
      </c>
      <c r="C23" s="22">
        <f>SUM(C17:C22)</f>
        <v>275951.17</v>
      </c>
    </row>
    <row r="24" spans="1:3" ht="13.5" customHeight="1">
      <c r="A24" s="20"/>
      <c r="B24" s="20" t="s">
        <v>9</v>
      </c>
      <c r="C24" s="22">
        <f>C23+C15</f>
        <v>265607.67</v>
      </c>
    </row>
    <row r="25" spans="1:3" ht="13.5" customHeight="1" thickBot="1">
      <c r="A25" s="89" t="s">
        <v>119</v>
      </c>
      <c r="B25" s="90"/>
      <c r="C25" s="91"/>
    </row>
    <row r="26" spans="1:3" ht="13.5" customHeight="1">
      <c r="A26" s="56" t="s">
        <v>2</v>
      </c>
      <c r="B26" s="57" t="s">
        <v>3</v>
      </c>
      <c r="C26" s="53" t="s">
        <v>378</v>
      </c>
    </row>
    <row r="27" spans="1:3" ht="12.75">
      <c r="A27" s="23" t="s">
        <v>52</v>
      </c>
      <c r="B27" s="23" t="s">
        <v>53</v>
      </c>
      <c r="C27" s="24">
        <v>-66.6</v>
      </c>
    </row>
    <row r="28" spans="1:3" ht="12.75">
      <c r="A28" s="23" t="s">
        <v>54</v>
      </c>
      <c r="B28" s="23" t="s">
        <v>55</v>
      </c>
      <c r="C28" s="24">
        <v>-299</v>
      </c>
    </row>
    <row r="29" spans="1:3" ht="12.75">
      <c r="A29" s="23" t="s">
        <v>298</v>
      </c>
      <c r="B29" s="23" t="s">
        <v>299</v>
      </c>
      <c r="C29" s="24">
        <v>-1200</v>
      </c>
    </row>
    <row r="30" spans="1:3" ht="12.75">
      <c r="A30" s="23" t="s">
        <v>64</v>
      </c>
      <c r="B30" s="23" t="s">
        <v>65</v>
      </c>
      <c r="C30" s="24">
        <v>-5617.86</v>
      </c>
    </row>
    <row r="31" spans="1:3" ht="12.75">
      <c r="A31" s="23" t="s">
        <v>120</v>
      </c>
      <c r="B31" s="23" t="s">
        <v>121</v>
      </c>
      <c r="C31" s="24">
        <v>-1209.5</v>
      </c>
    </row>
    <row r="32" spans="1:3" ht="12.75">
      <c r="A32" s="23" t="s">
        <v>15</v>
      </c>
      <c r="B32" s="23" t="s">
        <v>16</v>
      </c>
      <c r="C32" s="24">
        <v>-1207.5</v>
      </c>
    </row>
    <row r="33" spans="1:3" ht="12.75">
      <c r="A33" s="23" t="s">
        <v>17</v>
      </c>
      <c r="B33" s="23" t="s">
        <v>18</v>
      </c>
      <c r="C33" s="24">
        <v>-4172.5</v>
      </c>
    </row>
    <row r="34" spans="1:3" ht="12.75">
      <c r="A34" s="23" t="s">
        <v>19</v>
      </c>
      <c r="B34" s="23" t="s">
        <v>20</v>
      </c>
      <c r="C34" s="24">
        <v>-3912.69</v>
      </c>
    </row>
    <row r="35" spans="1:3" ht="12.75">
      <c r="A35" s="23" t="s">
        <v>21</v>
      </c>
      <c r="B35" s="23" t="s">
        <v>22</v>
      </c>
      <c r="C35" s="24">
        <v>-61.43</v>
      </c>
    </row>
    <row r="36" spans="1:3" ht="12.75">
      <c r="A36" s="23" t="s">
        <v>25</v>
      </c>
      <c r="B36" s="23" t="s">
        <v>26</v>
      </c>
      <c r="C36" s="24">
        <v>-70</v>
      </c>
    </row>
    <row r="37" spans="1:3" ht="12.75">
      <c r="A37" s="23" t="s">
        <v>66</v>
      </c>
      <c r="B37" s="23" t="s">
        <v>67</v>
      </c>
      <c r="C37" s="24">
        <v>-901.9</v>
      </c>
    </row>
    <row r="38" spans="1:3" ht="12.75">
      <c r="A38" s="23" t="s">
        <v>300</v>
      </c>
      <c r="B38" s="23" t="s">
        <v>301</v>
      </c>
      <c r="C38" s="24">
        <v>-4000</v>
      </c>
    </row>
    <row r="39" spans="1:3" ht="12.75">
      <c r="A39" s="23" t="s">
        <v>68</v>
      </c>
      <c r="B39" s="23" t="s">
        <v>69</v>
      </c>
      <c r="C39" s="24">
        <v>-62960</v>
      </c>
    </row>
    <row r="40" spans="1:3" ht="12.75">
      <c r="A40" s="23" t="s">
        <v>139</v>
      </c>
      <c r="B40" s="23" t="s">
        <v>140</v>
      </c>
      <c r="C40" s="24">
        <v>-4116.46</v>
      </c>
    </row>
    <row r="41" spans="1:3" ht="12.75">
      <c r="A41" s="23" t="s">
        <v>151</v>
      </c>
      <c r="B41" s="23" t="s">
        <v>152</v>
      </c>
      <c r="C41" s="24">
        <v>-1600</v>
      </c>
    </row>
    <row r="42" spans="1:3" ht="12.75">
      <c r="A42" s="23" t="s">
        <v>27</v>
      </c>
      <c r="B42" s="23" t="s">
        <v>28</v>
      </c>
      <c r="C42" s="24">
        <v>-9.46</v>
      </c>
    </row>
    <row r="43" spans="1:3" ht="12.75">
      <c r="A43" s="23" t="s">
        <v>302</v>
      </c>
      <c r="B43" s="23" t="s">
        <v>303</v>
      </c>
      <c r="C43" s="24">
        <v>-1636.44</v>
      </c>
    </row>
    <row r="44" spans="1:3" ht="12.75">
      <c r="A44" s="23" t="s">
        <v>70</v>
      </c>
      <c r="B44" s="23" t="s">
        <v>71</v>
      </c>
      <c r="C44" s="24">
        <v>-600</v>
      </c>
    </row>
    <row r="45" spans="1:3" ht="12.75">
      <c r="A45" s="23" t="s">
        <v>72</v>
      </c>
      <c r="B45" s="23" t="s">
        <v>73</v>
      </c>
      <c r="C45" s="24">
        <v>-5110</v>
      </c>
    </row>
    <row r="46" spans="1:3" ht="12.75">
      <c r="A46" s="23" t="s">
        <v>92</v>
      </c>
      <c r="B46" s="23" t="s">
        <v>93</v>
      </c>
      <c r="C46" s="24">
        <v>-2719.99</v>
      </c>
    </row>
    <row r="47" spans="1:3" ht="12.75">
      <c r="A47" s="23" t="s">
        <v>29</v>
      </c>
      <c r="B47" s="23" t="s">
        <v>30</v>
      </c>
      <c r="C47" s="24">
        <v>-3390.01</v>
      </c>
    </row>
    <row r="48" spans="1:3" ht="12.75">
      <c r="A48" s="23" t="s">
        <v>94</v>
      </c>
      <c r="B48" s="23" t="s">
        <v>95</v>
      </c>
      <c r="C48" s="24">
        <v>-403.47</v>
      </c>
    </row>
    <row r="49" spans="1:3" ht="12.75">
      <c r="A49" s="23" t="s">
        <v>31</v>
      </c>
      <c r="B49" s="23" t="s">
        <v>32</v>
      </c>
      <c r="C49" s="24">
        <v>-995.05</v>
      </c>
    </row>
    <row r="50" spans="1:3" ht="12.75">
      <c r="A50" s="23" t="s">
        <v>33</v>
      </c>
      <c r="B50" s="23" t="s">
        <v>34</v>
      </c>
      <c r="C50" s="24">
        <v>-29.15</v>
      </c>
    </row>
    <row r="51" spans="1:3" ht="12.75">
      <c r="A51" s="23" t="s">
        <v>35</v>
      </c>
      <c r="B51" s="23" t="s">
        <v>36</v>
      </c>
      <c r="C51" s="24">
        <v>-53.15</v>
      </c>
    </row>
    <row r="52" spans="1:3" ht="12.75">
      <c r="A52" s="23" t="s">
        <v>276</v>
      </c>
      <c r="B52" s="23" t="s">
        <v>168</v>
      </c>
      <c r="C52" s="24">
        <v>-454.88</v>
      </c>
    </row>
    <row r="53" spans="1:3" ht="12.75">
      <c r="A53" s="23" t="s">
        <v>278</v>
      </c>
      <c r="B53" s="23" t="s">
        <v>172</v>
      </c>
      <c r="C53" s="24">
        <v>-0.3</v>
      </c>
    </row>
    <row r="54" spans="1:3" ht="12.75">
      <c r="A54" s="23" t="s">
        <v>274</v>
      </c>
      <c r="B54" s="23" t="s">
        <v>179</v>
      </c>
      <c r="C54" s="24">
        <v>-4688.58</v>
      </c>
    </row>
    <row r="55" spans="1:3" ht="12.75">
      <c r="A55" s="23" t="s">
        <v>37</v>
      </c>
      <c r="B55" s="23" t="s">
        <v>38</v>
      </c>
      <c r="C55" s="24">
        <v>-2</v>
      </c>
    </row>
    <row r="56" spans="1:3" ht="12.75">
      <c r="A56" s="23" t="s">
        <v>41</v>
      </c>
      <c r="B56" s="23" t="s">
        <v>42</v>
      </c>
      <c r="C56" s="24">
        <v>-7032.8</v>
      </c>
    </row>
    <row r="57" spans="1:3" ht="12.75">
      <c r="A57" s="23" t="s">
        <v>43</v>
      </c>
      <c r="B57" s="23" t="s">
        <v>44</v>
      </c>
      <c r="C57" s="24">
        <v>-1296</v>
      </c>
    </row>
    <row r="58" spans="1:3" ht="12.75">
      <c r="A58" s="23" t="s">
        <v>47</v>
      </c>
      <c r="B58" s="23" t="s">
        <v>48</v>
      </c>
      <c r="C58" s="24">
        <v>-750</v>
      </c>
    </row>
    <row r="59" spans="2:3" ht="12.75">
      <c r="B59" s="20" t="s">
        <v>376</v>
      </c>
      <c r="C59" s="22">
        <f>SUM(C27:C58)</f>
        <v>-120566.72000000002</v>
      </c>
    </row>
    <row r="60" spans="2:3" ht="12.75">
      <c r="B60" s="20"/>
      <c r="C60" s="53" t="s">
        <v>323</v>
      </c>
    </row>
    <row r="61" spans="1:3" ht="12.75">
      <c r="A61" s="23" t="s">
        <v>147</v>
      </c>
      <c r="B61" s="23" t="s">
        <v>148</v>
      </c>
      <c r="C61" s="24">
        <v>2000</v>
      </c>
    </row>
    <row r="62" spans="1:3" ht="12.75">
      <c r="A62" s="23" t="s">
        <v>74</v>
      </c>
      <c r="B62" s="23" t="s">
        <v>75</v>
      </c>
      <c r="C62" s="24">
        <v>128453.33</v>
      </c>
    </row>
    <row r="63" spans="1:3" ht="12.75">
      <c r="A63" s="23" t="s">
        <v>74</v>
      </c>
      <c r="B63" s="23" t="s">
        <v>75</v>
      </c>
      <c r="C63" s="24">
        <v>-488.58</v>
      </c>
    </row>
    <row r="64" spans="2:3" ht="12.75">
      <c r="B64" s="20" t="s">
        <v>377</v>
      </c>
      <c r="C64" s="22">
        <f>SUM(C61:C63)</f>
        <v>129964.75</v>
      </c>
    </row>
    <row r="65" spans="1:3" ht="12.75">
      <c r="A65" s="20"/>
      <c r="B65" s="20" t="s">
        <v>9</v>
      </c>
      <c r="C65" s="22">
        <f>C64+C59</f>
        <v>9398.029999999984</v>
      </c>
    </row>
    <row r="66" spans="1:3" ht="12.75">
      <c r="A66" s="20"/>
      <c r="B66" s="20"/>
      <c r="C66" s="22"/>
    </row>
    <row r="67" spans="1:3" ht="13" thickBot="1">
      <c r="A67" s="89" t="s">
        <v>126</v>
      </c>
      <c r="B67" s="90"/>
      <c r="C67" s="91"/>
    </row>
    <row r="68" spans="1:3" ht="12.75">
      <c r="A68" s="56" t="s">
        <v>2</v>
      </c>
      <c r="B68" s="57" t="s">
        <v>3</v>
      </c>
      <c r="C68" s="53" t="s">
        <v>378</v>
      </c>
    </row>
    <row r="69" spans="1:3" ht="12.75">
      <c r="A69" s="23" t="s">
        <v>52</v>
      </c>
      <c r="B69" s="23" t="s">
        <v>53</v>
      </c>
      <c r="C69" s="24">
        <v>-2508.15</v>
      </c>
    </row>
    <row r="70" spans="1:3" ht="12.75">
      <c r="A70" s="23" t="s">
        <v>287</v>
      </c>
      <c r="B70" s="23" t="s">
        <v>288</v>
      </c>
      <c r="C70" s="24">
        <v>-1483.5</v>
      </c>
    </row>
    <row r="71" spans="1:3" ht="12.75">
      <c r="A71" s="23" t="s">
        <v>127</v>
      </c>
      <c r="B71" s="23" t="s">
        <v>128</v>
      </c>
      <c r="C71" s="24">
        <v>-12642.06</v>
      </c>
    </row>
    <row r="72" spans="1:3" ht="12.75">
      <c r="A72" s="23" t="s">
        <v>84</v>
      </c>
      <c r="B72" s="23" t="s">
        <v>85</v>
      </c>
      <c r="C72" s="24">
        <v>-362.59</v>
      </c>
    </row>
    <row r="73" spans="1:3" ht="12.75">
      <c r="A73" s="23" t="s">
        <v>129</v>
      </c>
      <c r="B73" s="23" t="s">
        <v>130</v>
      </c>
      <c r="C73" s="24">
        <v>-942.77</v>
      </c>
    </row>
    <row r="74" spans="1:3" ht="12.75">
      <c r="A74" s="23" t="s">
        <v>54</v>
      </c>
      <c r="B74" s="23" t="s">
        <v>55</v>
      </c>
      <c r="C74" s="24">
        <v>-734.6</v>
      </c>
    </row>
    <row r="75" spans="1:3" ht="12.75">
      <c r="A75" s="23" t="s">
        <v>49</v>
      </c>
      <c r="B75" s="23" t="s">
        <v>50</v>
      </c>
      <c r="C75" s="24">
        <v>-279.03</v>
      </c>
    </row>
    <row r="76" spans="1:3" ht="12.75">
      <c r="A76" s="23" t="s">
        <v>86</v>
      </c>
      <c r="B76" s="23" t="s">
        <v>87</v>
      </c>
      <c r="C76" s="24">
        <v>-645</v>
      </c>
    </row>
    <row r="77" spans="1:3" ht="12.75">
      <c r="A77" s="23" t="s">
        <v>11</v>
      </c>
      <c r="B77" s="23" t="s">
        <v>12</v>
      </c>
      <c r="C77" s="24">
        <v>-952.28</v>
      </c>
    </row>
    <row r="78" spans="1:3" ht="12.75">
      <c r="A78" s="23" t="s">
        <v>296</v>
      </c>
      <c r="B78" s="23" t="s">
        <v>297</v>
      </c>
      <c r="C78" s="24">
        <v>-163.68</v>
      </c>
    </row>
    <row r="79" spans="1:3" ht="12.75">
      <c r="A79" s="23" t="s">
        <v>56</v>
      </c>
      <c r="B79" s="23" t="s">
        <v>57</v>
      </c>
      <c r="C79" s="24">
        <v>-60.8</v>
      </c>
    </row>
    <row r="80" spans="1:3" ht="12.75">
      <c r="A80" s="23" t="s">
        <v>58</v>
      </c>
      <c r="B80" s="23" t="s">
        <v>59</v>
      </c>
      <c r="C80" s="24">
        <v>-3728.24</v>
      </c>
    </row>
    <row r="81" spans="1:3" ht="12.75">
      <c r="A81" s="23" t="s">
        <v>131</v>
      </c>
      <c r="B81" s="23" t="s">
        <v>132</v>
      </c>
      <c r="C81" s="24">
        <v>-506.62</v>
      </c>
    </row>
    <row r="82" spans="1:3" ht="12.75">
      <c r="A82" s="23" t="s">
        <v>60</v>
      </c>
      <c r="B82" s="23" t="s">
        <v>61</v>
      </c>
      <c r="C82" s="24">
        <v>-230.11</v>
      </c>
    </row>
    <row r="83" spans="1:3" ht="12.75">
      <c r="A83" s="23" t="s">
        <v>77</v>
      </c>
      <c r="B83" s="23" t="s">
        <v>78</v>
      </c>
      <c r="C83" s="24">
        <v>-605.39</v>
      </c>
    </row>
    <row r="84" spans="1:3" ht="12.75">
      <c r="A84" s="23" t="s">
        <v>88</v>
      </c>
      <c r="B84" s="23" t="s">
        <v>89</v>
      </c>
      <c r="C84" s="24">
        <v>-1842.91</v>
      </c>
    </row>
    <row r="85" spans="1:3" ht="12.75">
      <c r="A85" s="23" t="s">
        <v>13</v>
      </c>
      <c r="B85" s="23" t="s">
        <v>14</v>
      </c>
      <c r="C85" s="24">
        <v>-198.55</v>
      </c>
    </row>
    <row r="86" spans="1:3" ht="12.75">
      <c r="A86" s="23" t="s">
        <v>17</v>
      </c>
      <c r="B86" s="23" t="s">
        <v>18</v>
      </c>
      <c r="C86" s="24">
        <v>-2413.86</v>
      </c>
    </row>
    <row r="87" spans="1:3" ht="12.75">
      <c r="A87" s="23" t="s">
        <v>135</v>
      </c>
      <c r="B87" s="23" t="s">
        <v>136</v>
      </c>
      <c r="C87" s="24">
        <v>-800.52</v>
      </c>
    </row>
    <row r="88" spans="1:3" ht="12.75">
      <c r="A88" s="23" t="s">
        <v>122</v>
      </c>
      <c r="B88" s="23" t="s">
        <v>123</v>
      </c>
      <c r="C88" s="24">
        <v>-98</v>
      </c>
    </row>
    <row r="89" spans="1:3" ht="12.75">
      <c r="A89" s="23" t="s">
        <v>124</v>
      </c>
      <c r="B89" s="23" t="s">
        <v>125</v>
      </c>
      <c r="C89" s="24">
        <v>-8.5</v>
      </c>
    </row>
    <row r="90" spans="1:3" ht="12.75">
      <c r="A90" s="23" t="s">
        <v>19</v>
      </c>
      <c r="B90" s="23" t="s">
        <v>20</v>
      </c>
      <c r="C90" s="24">
        <v>-66.72</v>
      </c>
    </row>
    <row r="91" spans="1:3" ht="12.75">
      <c r="A91" s="23" t="s">
        <v>137</v>
      </c>
      <c r="B91" s="23" t="s">
        <v>138</v>
      </c>
      <c r="C91" s="24">
        <v>-2941.7</v>
      </c>
    </row>
    <row r="92" spans="1:3" ht="12.75">
      <c r="A92" s="23" t="s">
        <v>21</v>
      </c>
      <c r="B92" s="23" t="s">
        <v>22</v>
      </c>
      <c r="C92" s="24">
        <v>-779.27</v>
      </c>
    </row>
    <row r="93" spans="1:3" ht="12.75">
      <c r="A93" s="23" t="s">
        <v>23</v>
      </c>
      <c r="B93" s="23" t="s">
        <v>24</v>
      </c>
      <c r="C93" s="24">
        <v>-363.89</v>
      </c>
    </row>
    <row r="94" spans="1:3" ht="12.75">
      <c r="A94" s="23" t="s">
        <v>25</v>
      </c>
      <c r="B94" s="23" t="s">
        <v>26</v>
      </c>
      <c r="C94" s="24">
        <v>-1194.48</v>
      </c>
    </row>
    <row r="95" spans="1:3" ht="12.75">
      <c r="A95" s="23" t="s">
        <v>68</v>
      </c>
      <c r="B95" s="23" t="s">
        <v>69</v>
      </c>
      <c r="C95" s="24">
        <v>-2163.97</v>
      </c>
    </row>
    <row r="96" spans="1:3" ht="12.75">
      <c r="A96" s="23" t="s">
        <v>273</v>
      </c>
      <c r="B96" s="23" t="s">
        <v>272</v>
      </c>
      <c r="C96" s="24">
        <v>-5.52</v>
      </c>
    </row>
    <row r="97" spans="1:3" ht="12.75">
      <c r="A97" s="23" t="s">
        <v>284</v>
      </c>
      <c r="B97" s="23" t="s">
        <v>283</v>
      </c>
      <c r="C97" s="24">
        <v>-43802.73</v>
      </c>
    </row>
    <row r="98" spans="1:3" ht="12.75">
      <c r="A98" s="23" t="s">
        <v>27</v>
      </c>
      <c r="B98" s="23" t="s">
        <v>28</v>
      </c>
      <c r="C98" s="24">
        <v>-62.34</v>
      </c>
    </row>
    <row r="99" spans="1:3" ht="12.75">
      <c r="A99" s="23" t="s">
        <v>70</v>
      </c>
      <c r="B99" s="23" t="s">
        <v>71</v>
      </c>
      <c r="C99" s="24">
        <v>-1500</v>
      </c>
    </row>
    <row r="100" spans="1:3" ht="12.75">
      <c r="A100" s="23" t="s">
        <v>265</v>
      </c>
      <c r="B100" s="23" t="s">
        <v>264</v>
      </c>
      <c r="C100" s="24">
        <v>-327.9</v>
      </c>
    </row>
    <row r="101" spans="1:3" ht="12.75">
      <c r="A101" s="23" t="s">
        <v>90</v>
      </c>
      <c r="B101" s="23" t="s">
        <v>91</v>
      </c>
      <c r="C101" s="24">
        <f>-48200-48200</f>
        <v>-96400</v>
      </c>
    </row>
    <row r="102" spans="1:3" ht="12.75">
      <c r="A102" s="23" t="s">
        <v>92</v>
      </c>
      <c r="B102" s="23" t="s">
        <v>93</v>
      </c>
      <c r="C102" s="24">
        <v>-18590.73</v>
      </c>
    </row>
    <row r="103" spans="1:3" ht="12.75">
      <c r="A103" s="23" t="s">
        <v>29</v>
      </c>
      <c r="B103" s="23" t="s">
        <v>30</v>
      </c>
      <c r="C103" s="24">
        <v>-18404.05</v>
      </c>
    </row>
    <row r="104" spans="1:3" ht="12.75">
      <c r="A104" s="23" t="s">
        <v>94</v>
      </c>
      <c r="B104" s="23" t="s">
        <v>95</v>
      </c>
      <c r="C104" s="24">
        <v>-4652.38</v>
      </c>
    </row>
    <row r="105" spans="1:3" ht="12.75">
      <c r="A105" s="23" t="s">
        <v>31</v>
      </c>
      <c r="B105" s="23" t="s">
        <v>32</v>
      </c>
      <c r="C105" s="24">
        <v>-5317.28</v>
      </c>
    </row>
    <row r="106" spans="1:3" ht="12.75">
      <c r="A106" s="23" t="s">
        <v>33</v>
      </c>
      <c r="B106" s="23" t="s">
        <v>34</v>
      </c>
      <c r="C106" s="24">
        <v>-123.87</v>
      </c>
    </row>
    <row r="107" spans="1:3" ht="12.75">
      <c r="A107" s="23" t="s">
        <v>35</v>
      </c>
      <c r="B107" s="23" t="s">
        <v>36</v>
      </c>
      <c r="C107" s="24">
        <v>-226.22</v>
      </c>
    </row>
    <row r="108" spans="1:3" ht="12.75">
      <c r="A108" s="23" t="s">
        <v>317</v>
      </c>
      <c r="B108" s="23" t="s">
        <v>318</v>
      </c>
      <c r="C108" s="24">
        <v>-36</v>
      </c>
    </row>
    <row r="109" spans="1:3" ht="12.75">
      <c r="A109" s="23" t="s">
        <v>275</v>
      </c>
      <c r="B109" s="23" t="s">
        <v>175</v>
      </c>
      <c r="C109" s="24">
        <v>-424.47</v>
      </c>
    </row>
    <row r="110" spans="1:3" ht="12.75">
      <c r="A110" s="23" t="s">
        <v>274</v>
      </c>
      <c r="B110" s="23" t="s">
        <v>179</v>
      </c>
      <c r="C110" s="24">
        <v>-270.13</v>
      </c>
    </row>
    <row r="111" spans="1:3" ht="12.75">
      <c r="A111" s="23" t="s">
        <v>107</v>
      </c>
      <c r="B111" s="23" t="s">
        <v>108</v>
      </c>
      <c r="C111" s="24">
        <v>-27165.6</v>
      </c>
    </row>
    <row r="112" spans="1:3" ht="12.75">
      <c r="A112" s="23" t="s">
        <v>37</v>
      </c>
      <c r="B112" s="23" t="s">
        <v>38</v>
      </c>
      <c r="C112" s="24">
        <v>-122.1</v>
      </c>
    </row>
    <row r="113" spans="1:3" ht="12.75">
      <c r="A113" s="23" t="s">
        <v>319</v>
      </c>
      <c r="B113" s="23" t="s">
        <v>320</v>
      </c>
      <c r="C113" s="24">
        <v>-28.17</v>
      </c>
    </row>
    <row r="114" spans="1:3" ht="12.75">
      <c r="A114" s="23" t="s">
        <v>41</v>
      </c>
      <c r="B114" s="23" t="s">
        <v>42</v>
      </c>
      <c r="C114" s="24">
        <v>-8138.69</v>
      </c>
    </row>
    <row r="115" spans="1:3" ht="12.75">
      <c r="A115" s="23" t="s">
        <v>321</v>
      </c>
      <c r="B115" s="23" t="s">
        <v>322</v>
      </c>
      <c r="C115" s="24">
        <v>-116.08</v>
      </c>
    </row>
    <row r="116" spans="1:3" ht="12.75">
      <c r="A116" s="23" t="s">
        <v>45</v>
      </c>
      <c r="B116" s="23" t="s">
        <v>46</v>
      </c>
      <c r="C116" s="24">
        <v>-0.77</v>
      </c>
    </row>
    <row r="117" spans="1:3" ht="12.75">
      <c r="A117" s="23" t="s">
        <v>47</v>
      </c>
      <c r="B117" s="23" t="s">
        <v>48</v>
      </c>
      <c r="C117" s="24">
        <v>-19.67</v>
      </c>
    </row>
    <row r="118" spans="2:3" ht="12.75">
      <c r="B118" s="20" t="s">
        <v>376</v>
      </c>
      <c r="C118" s="22">
        <f>SUM(C69:C117)</f>
        <v>-264451.89</v>
      </c>
    </row>
    <row r="119" spans="1:3" ht="12.75">
      <c r="A119" s="20"/>
      <c r="B119" s="21"/>
      <c r="C119" s="53" t="s">
        <v>323</v>
      </c>
    </row>
    <row r="120" spans="1:3" ht="12.75">
      <c r="A120" s="23" t="s">
        <v>141</v>
      </c>
      <c r="B120" s="23" t="s">
        <v>142</v>
      </c>
      <c r="C120" s="24">
        <v>28737.75</v>
      </c>
    </row>
    <row r="121" spans="1:3" ht="12.75">
      <c r="A121" s="23" t="s">
        <v>143</v>
      </c>
      <c r="B121" s="23" t="s">
        <v>144</v>
      </c>
      <c r="C121" s="24">
        <v>5709.49</v>
      </c>
    </row>
    <row r="122" spans="1:3" ht="12.75">
      <c r="A122" s="23" t="s">
        <v>282</v>
      </c>
      <c r="B122" s="23" t="s">
        <v>281</v>
      </c>
      <c r="C122" s="24">
        <v>48790.55</v>
      </c>
    </row>
    <row r="123" spans="1:3" ht="12.75">
      <c r="A123" s="23" t="s">
        <v>263</v>
      </c>
      <c r="B123" s="23" t="s">
        <v>262</v>
      </c>
      <c r="C123" s="24">
        <v>25646.39</v>
      </c>
    </row>
    <row r="124" spans="2:3" ht="12.75">
      <c r="B124" s="20" t="s">
        <v>377</v>
      </c>
      <c r="C124" s="22">
        <f>SUM(C120:C123)</f>
        <v>108884.18000000001</v>
      </c>
    </row>
    <row r="125" spans="1:3" ht="12.75">
      <c r="A125" s="20"/>
      <c r="B125" s="20" t="s">
        <v>9</v>
      </c>
      <c r="C125" s="22">
        <f>C124+C118</f>
        <v>-155567.71000000002</v>
      </c>
    </row>
    <row r="128" spans="2:3" ht="13">
      <c r="B128" s="20" t="s">
        <v>379</v>
      </c>
      <c r="C128" s="26">
        <f>C124+C64+C23</f>
        <v>514800.1</v>
      </c>
    </row>
    <row r="130" spans="2:3" ht="12.75">
      <c r="B130" s="20" t="s">
        <v>380</v>
      </c>
      <c r="C130" s="25">
        <f>C118+C59+C15</f>
        <v>-395362.11000000004</v>
      </c>
    </row>
    <row r="131" ht="12.75">
      <c r="B131" s="23"/>
    </row>
  </sheetData>
  <mergeCells count="4">
    <mergeCell ref="A1:C1"/>
    <mergeCell ref="A25:C25"/>
    <mergeCell ref="A2:C2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A31E-1D56-4DFC-A6F5-D5D9D9BB419B}">
  <dimension ref="A1:C13"/>
  <sheetViews>
    <sheetView workbookViewId="0" topLeftCell="A1">
      <selection activeCell="H31" sqref="H31"/>
    </sheetView>
  </sheetViews>
  <sheetFormatPr defaultColWidth="9.140625" defaultRowHeight="12.75"/>
  <cols>
    <col min="1" max="1" width="8.140625" style="19" bestFit="1" customWidth="1"/>
    <col min="2" max="2" width="29.8515625" style="19" bestFit="1" customWidth="1"/>
    <col min="3" max="3" width="10.57421875" style="19" bestFit="1" customWidth="1"/>
    <col min="4" max="245" width="9.140625" style="19" customWidth="1"/>
    <col min="246" max="246" width="6.28125" style="19" customWidth="1"/>
    <col min="247" max="248" width="7.8515625" style="19" customWidth="1"/>
    <col min="249" max="249" width="19.57421875" style="19" customWidth="1"/>
    <col min="250" max="250" width="12.8515625" style="19" customWidth="1"/>
    <col min="251" max="251" width="7.8515625" style="19" customWidth="1"/>
    <col min="252" max="253" width="11.8515625" style="19" customWidth="1"/>
    <col min="254" max="254" width="13.8515625" style="19" customWidth="1"/>
    <col min="255" max="255" width="12.421875" style="19" customWidth="1"/>
    <col min="256" max="501" width="9.140625" style="19" customWidth="1"/>
    <col min="502" max="502" width="6.28125" style="19" customWidth="1"/>
    <col min="503" max="504" width="7.8515625" style="19" customWidth="1"/>
    <col min="505" max="505" width="19.57421875" style="19" customWidth="1"/>
    <col min="506" max="506" width="12.8515625" style="19" customWidth="1"/>
    <col min="507" max="507" width="7.8515625" style="19" customWidth="1"/>
    <col min="508" max="509" width="11.8515625" style="19" customWidth="1"/>
    <col min="510" max="510" width="13.8515625" style="19" customWidth="1"/>
    <col min="511" max="511" width="12.421875" style="19" customWidth="1"/>
    <col min="512" max="757" width="9.140625" style="19" customWidth="1"/>
    <col min="758" max="758" width="6.28125" style="19" customWidth="1"/>
    <col min="759" max="760" width="7.8515625" style="19" customWidth="1"/>
    <col min="761" max="761" width="19.57421875" style="19" customWidth="1"/>
    <col min="762" max="762" width="12.8515625" style="19" customWidth="1"/>
    <col min="763" max="763" width="7.8515625" style="19" customWidth="1"/>
    <col min="764" max="765" width="11.8515625" style="19" customWidth="1"/>
    <col min="766" max="766" width="13.8515625" style="19" customWidth="1"/>
    <col min="767" max="767" width="12.421875" style="19" customWidth="1"/>
    <col min="768" max="1013" width="9.140625" style="19" customWidth="1"/>
    <col min="1014" max="1014" width="6.28125" style="19" customWidth="1"/>
    <col min="1015" max="1016" width="7.8515625" style="19" customWidth="1"/>
    <col min="1017" max="1017" width="19.57421875" style="19" customWidth="1"/>
    <col min="1018" max="1018" width="12.8515625" style="19" customWidth="1"/>
    <col min="1019" max="1019" width="7.8515625" style="19" customWidth="1"/>
    <col min="1020" max="1021" width="11.8515625" style="19" customWidth="1"/>
    <col min="1022" max="1022" width="13.8515625" style="19" customWidth="1"/>
    <col min="1023" max="1023" width="12.421875" style="19" customWidth="1"/>
    <col min="1024" max="1269" width="9.140625" style="19" customWidth="1"/>
    <col min="1270" max="1270" width="6.28125" style="19" customWidth="1"/>
    <col min="1271" max="1272" width="7.8515625" style="19" customWidth="1"/>
    <col min="1273" max="1273" width="19.57421875" style="19" customWidth="1"/>
    <col min="1274" max="1274" width="12.8515625" style="19" customWidth="1"/>
    <col min="1275" max="1275" width="7.8515625" style="19" customWidth="1"/>
    <col min="1276" max="1277" width="11.8515625" style="19" customWidth="1"/>
    <col min="1278" max="1278" width="13.8515625" style="19" customWidth="1"/>
    <col min="1279" max="1279" width="12.421875" style="19" customWidth="1"/>
    <col min="1280" max="1525" width="9.140625" style="19" customWidth="1"/>
    <col min="1526" max="1526" width="6.28125" style="19" customWidth="1"/>
    <col min="1527" max="1528" width="7.8515625" style="19" customWidth="1"/>
    <col min="1529" max="1529" width="19.57421875" style="19" customWidth="1"/>
    <col min="1530" max="1530" width="12.8515625" style="19" customWidth="1"/>
    <col min="1531" max="1531" width="7.8515625" style="19" customWidth="1"/>
    <col min="1532" max="1533" width="11.8515625" style="19" customWidth="1"/>
    <col min="1534" max="1534" width="13.8515625" style="19" customWidth="1"/>
    <col min="1535" max="1535" width="12.421875" style="19" customWidth="1"/>
    <col min="1536" max="1781" width="9.140625" style="19" customWidth="1"/>
    <col min="1782" max="1782" width="6.28125" style="19" customWidth="1"/>
    <col min="1783" max="1784" width="7.8515625" style="19" customWidth="1"/>
    <col min="1785" max="1785" width="19.57421875" style="19" customWidth="1"/>
    <col min="1786" max="1786" width="12.8515625" style="19" customWidth="1"/>
    <col min="1787" max="1787" width="7.8515625" style="19" customWidth="1"/>
    <col min="1788" max="1789" width="11.8515625" style="19" customWidth="1"/>
    <col min="1790" max="1790" width="13.8515625" style="19" customWidth="1"/>
    <col min="1791" max="1791" width="12.421875" style="19" customWidth="1"/>
    <col min="1792" max="2037" width="9.140625" style="19" customWidth="1"/>
    <col min="2038" max="2038" width="6.28125" style="19" customWidth="1"/>
    <col min="2039" max="2040" width="7.8515625" style="19" customWidth="1"/>
    <col min="2041" max="2041" width="19.57421875" style="19" customWidth="1"/>
    <col min="2042" max="2042" width="12.8515625" style="19" customWidth="1"/>
    <col min="2043" max="2043" width="7.8515625" style="19" customWidth="1"/>
    <col min="2044" max="2045" width="11.8515625" style="19" customWidth="1"/>
    <col min="2046" max="2046" width="13.8515625" style="19" customWidth="1"/>
    <col min="2047" max="2047" width="12.421875" style="19" customWidth="1"/>
    <col min="2048" max="2293" width="9.140625" style="19" customWidth="1"/>
    <col min="2294" max="2294" width="6.28125" style="19" customWidth="1"/>
    <col min="2295" max="2296" width="7.8515625" style="19" customWidth="1"/>
    <col min="2297" max="2297" width="19.57421875" style="19" customWidth="1"/>
    <col min="2298" max="2298" width="12.8515625" style="19" customWidth="1"/>
    <col min="2299" max="2299" width="7.8515625" style="19" customWidth="1"/>
    <col min="2300" max="2301" width="11.8515625" style="19" customWidth="1"/>
    <col min="2302" max="2302" width="13.8515625" style="19" customWidth="1"/>
    <col min="2303" max="2303" width="12.421875" style="19" customWidth="1"/>
    <col min="2304" max="2549" width="9.140625" style="19" customWidth="1"/>
    <col min="2550" max="2550" width="6.28125" style="19" customWidth="1"/>
    <col min="2551" max="2552" width="7.8515625" style="19" customWidth="1"/>
    <col min="2553" max="2553" width="19.57421875" style="19" customWidth="1"/>
    <col min="2554" max="2554" width="12.8515625" style="19" customWidth="1"/>
    <col min="2555" max="2555" width="7.8515625" style="19" customWidth="1"/>
    <col min="2556" max="2557" width="11.8515625" style="19" customWidth="1"/>
    <col min="2558" max="2558" width="13.8515625" style="19" customWidth="1"/>
    <col min="2559" max="2559" width="12.421875" style="19" customWidth="1"/>
    <col min="2560" max="2805" width="9.140625" style="19" customWidth="1"/>
    <col min="2806" max="2806" width="6.28125" style="19" customWidth="1"/>
    <col min="2807" max="2808" width="7.8515625" style="19" customWidth="1"/>
    <col min="2809" max="2809" width="19.57421875" style="19" customWidth="1"/>
    <col min="2810" max="2810" width="12.8515625" style="19" customWidth="1"/>
    <col min="2811" max="2811" width="7.8515625" style="19" customWidth="1"/>
    <col min="2812" max="2813" width="11.8515625" style="19" customWidth="1"/>
    <col min="2814" max="2814" width="13.8515625" style="19" customWidth="1"/>
    <col min="2815" max="2815" width="12.421875" style="19" customWidth="1"/>
    <col min="2816" max="3061" width="9.140625" style="19" customWidth="1"/>
    <col min="3062" max="3062" width="6.28125" style="19" customWidth="1"/>
    <col min="3063" max="3064" width="7.8515625" style="19" customWidth="1"/>
    <col min="3065" max="3065" width="19.57421875" style="19" customWidth="1"/>
    <col min="3066" max="3066" width="12.8515625" style="19" customWidth="1"/>
    <col min="3067" max="3067" width="7.8515625" style="19" customWidth="1"/>
    <col min="3068" max="3069" width="11.8515625" style="19" customWidth="1"/>
    <col min="3070" max="3070" width="13.8515625" style="19" customWidth="1"/>
    <col min="3071" max="3071" width="12.421875" style="19" customWidth="1"/>
    <col min="3072" max="3317" width="9.140625" style="19" customWidth="1"/>
    <col min="3318" max="3318" width="6.28125" style="19" customWidth="1"/>
    <col min="3319" max="3320" width="7.8515625" style="19" customWidth="1"/>
    <col min="3321" max="3321" width="19.57421875" style="19" customWidth="1"/>
    <col min="3322" max="3322" width="12.8515625" style="19" customWidth="1"/>
    <col min="3323" max="3323" width="7.8515625" style="19" customWidth="1"/>
    <col min="3324" max="3325" width="11.8515625" style="19" customWidth="1"/>
    <col min="3326" max="3326" width="13.8515625" style="19" customWidth="1"/>
    <col min="3327" max="3327" width="12.421875" style="19" customWidth="1"/>
    <col min="3328" max="3573" width="9.140625" style="19" customWidth="1"/>
    <col min="3574" max="3574" width="6.28125" style="19" customWidth="1"/>
    <col min="3575" max="3576" width="7.8515625" style="19" customWidth="1"/>
    <col min="3577" max="3577" width="19.57421875" style="19" customWidth="1"/>
    <col min="3578" max="3578" width="12.8515625" style="19" customWidth="1"/>
    <col min="3579" max="3579" width="7.8515625" style="19" customWidth="1"/>
    <col min="3580" max="3581" width="11.8515625" style="19" customWidth="1"/>
    <col min="3582" max="3582" width="13.8515625" style="19" customWidth="1"/>
    <col min="3583" max="3583" width="12.421875" style="19" customWidth="1"/>
    <col min="3584" max="3829" width="9.140625" style="19" customWidth="1"/>
    <col min="3830" max="3830" width="6.28125" style="19" customWidth="1"/>
    <col min="3831" max="3832" width="7.8515625" style="19" customWidth="1"/>
    <col min="3833" max="3833" width="19.57421875" style="19" customWidth="1"/>
    <col min="3834" max="3834" width="12.8515625" style="19" customWidth="1"/>
    <col min="3835" max="3835" width="7.8515625" style="19" customWidth="1"/>
    <col min="3836" max="3837" width="11.8515625" style="19" customWidth="1"/>
    <col min="3838" max="3838" width="13.8515625" style="19" customWidth="1"/>
    <col min="3839" max="3839" width="12.421875" style="19" customWidth="1"/>
    <col min="3840" max="4085" width="9.140625" style="19" customWidth="1"/>
    <col min="4086" max="4086" width="6.28125" style="19" customWidth="1"/>
    <col min="4087" max="4088" width="7.8515625" style="19" customWidth="1"/>
    <col min="4089" max="4089" width="19.57421875" style="19" customWidth="1"/>
    <col min="4090" max="4090" width="12.8515625" style="19" customWidth="1"/>
    <col min="4091" max="4091" width="7.8515625" style="19" customWidth="1"/>
    <col min="4092" max="4093" width="11.8515625" style="19" customWidth="1"/>
    <col min="4094" max="4094" width="13.8515625" style="19" customWidth="1"/>
    <col min="4095" max="4095" width="12.421875" style="19" customWidth="1"/>
    <col min="4096" max="4341" width="9.140625" style="19" customWidth="1"/>
    <col min="4342" max="4342" width="6.28125" style="19" customWidth="1"/>
    <col min="4343" max="4344" width="7.8515625" style="19" customWidth="1"/>
    <col min="4345" max="4345" width="19.57421875" style="19" customWidth="1"/>
    <col min="4346" max="4346" width="12.8515625" style="19" customWidth="1"/>
    <col min="4347" max="4347" width="7.8515625" style="19" customWidth="1"/>
    <col min="4348" max="4349" width="11.8515625" style="19" customWidth="1"/>
    <col min="4350" max="4350" width="13.8515625" style="19" customWidth="1"/>
    <col min="4351" max="4351" width="12.421875" style="19" customWidth="1"/>
    <col min="4352" max="4597" width="9.140625" style="19" customWidth="1"/>
    <col min="4598" max="4598" width="6.28125" style="19" customWidth="1"/>
    <col min="4599" max="4600" width="7.8515625" style="19" customWidth="1"/>
    <col min="4601" max="4601" width="19.57421875" style="19" customWidth="1"/>
    <col min="4602" max="4602" width="12.8515625" style="19" customWidth="1"/>
    <col min="4603" max="4603" width="7.8515625" style="19" customWidth="1"/>
    <col min="4604" max="4605" width="11.8515625" style="19" customWidth="1"/>
    <col min="4606" max="4606" width="13.8515625" style="19" customWidth="1"/>
    <col min="4607" max="4607" width="12.421875" style="19" customWidth="1"/>
    <col min="4608" max="4853" width="9.140625" style="19" customWidth="1"/>
    <col min="4854" max="4854" width="6.28125" style="19" customWidth="1"/>
    <col min="4855" max="4856" width="7.8515625" style="19" customWidth="1"/>
    <col min="4857" max="4857" width="19.57421875" style="19" customWidth="1"/>
    <col min="4858" max="4858" width="12.8515625" style="19" customWidth="1"/>
    <col min="4859" max="4859" width="7.8515625" style="19" customWidth="1"/>
    <col min="4860" max="4861" width="11.8515625" style="19" customWidth="1"/>
    <col min="4862" max="4862" width="13.8515625" style="19" customWidth="1"/>
    <col min="4863" max="4863" width="12.421875" style="19" customWidth="1"/>
    <col min="4864" max="5109" width="9.140625" style="19" customWidth="1"/>
    <col min="5110" max="5110" width="6.28125" style="19" customWidth="1"/>
    <col min="5111" max="5112" width="7.8515625" style="19" customWidth="1"/>
    <col min="5113" max="5113" width="19.57421875" style="19" customWidth="1"/>
    <col min="5114" max="5114" width="12.8515625" style="19" customWidth="1"/>
    <col min="5115" max="5115" width="7.8515625" style="19" customWidth="1"/>
    <col min="5116" max="5117" width="11.8515625" style="19" customWidth="1"/>
    <col min="5118" max="5118" width="13.8515625" style="19" customWidth="1"/>
    <col min="5119" max="5119" width="12.421875" style="19" customWidth="1"/>
    <col min="5120" max="5365" width="9.140625" style="19" customWidth="1"/>
    <col min="5366" max="5366" width="6.28125" style="19" customWidth="1"/>
    <col min="5367" max="5368" width="7.8515625" style="19" customWidth="1"/>
    <col min="5369" max="5369" width="19.57421875" style="19" customWidth="1"/>
    <col min="5370" max="5370" width="12.8515625" style="19" customWidth="1"/>
    <col min="5371" max="5371" width="7.8515625" style="19" customWidth="1"/>
    <col min="5372" max="5373" width="11.8515625" style="19" customWidth="1"/>
    <col min="5374" max="5374" width="13.8515625" style="19" customWidth="1"/>
    <col min="5375" max="5375" width="12.421875" style="19" customWidth="1"/>
    <col min="5376" max="5621" width="9.140625" style="19" customWidth="1"/>
    <col min="5622" max="5622" width="6.28125" style="19" customWidth="1"/>
    <col min="5623" max="5624" width="7.8515625" style="19" customWidth="1"/>
    <col min="5625" max="5625" width="19.57421875" style="19" customWidth="1"/>
    <col min="5626" max="5626" width="12.8515625" style="19" customWidth="1"/>
    <col min="5627" max="5627" width="7.8515625" style="19" customWidth="1"/>
    <col min="5628" max="5629" width="11.8515625" style="19" customWidth="1"/>
    <col min="5630" max="5630" width="13.8515625" style="19" customWidth="1"/>
    <col min="5631" max="5631" width="12.421875" style="19" customWidth="1"/>
    <col min="5632" max="5877" width="9.140625" style="19" customWidth="1"/>
    <col min="5878" max="5878" width="6.28125" style="19" customWidth="1"/>
    <col min="5879" max="5880" width="7.8515625" style="19" customWidth="1"/>
    <col min="5881" max="5881" width="19.57421875" style="19" customWidth="1"/>
    <col min="5882" max="5882" width="12.8515625" style="19" customWidth="1"/>
    <col min="5883" max="5883" width="7.8515625" style="19" customWidth="1"/>
    <col min="5884" max="5885" width="11.8515625" style="19" customWidth="1"/>
    <col min="5886" max="5886" width="13.8515625" style="19" customWidth="1"/>
    <col min="5887" max="5887" width="12.421875" style="19" customWidth="1"/>
    <col min="5888" max="6133" width="9.140625" style="19" customWidth="1"/>
    <col min="6134" max="6134" width="6.28125" style="19" customWidth="1"/>
    <col min="6135" max="6136" width="7.8515625" style="19" customWidth="1"/>
    <col min="6137" max="6137" width="19.57421875" style="19" customWidth="1"/>
    <col min="6138" max="6138" width="12.8515625" style="19" customWidth="1"/>
    <col min="6139" max="6139" width="7.8515625" style="19" customWidth="1"/>
    <col min="6140" max="6141" width="11.8515625" style="19" customWidth="1"/>
    <col min="6142" max="6142" width="13.8515625" style="19" customWidth="1"/>
    <col min="6143" max="6143" width="12.421875" style="19" customWidth="1"/>
    <col min="6144" max="6389" width="9.140625" style="19" customWidth="1"/>
    <col min="6390" max="6390" width="6.28125" style="19" customWidth="1"/>
    <col min="6391" max="6392" width="7.8515625" style="19" customWidth="1"/>
    <col min="6393" max="6393" width="19.57421875" style="19" customWidth="1"/>
    <col min="6394" max="6394" width="12.8515625" style="19" customWidth="1"/>
    <col min="6395" max="6395" width="7.8515625" style="19" customWidth="1"/>
    <col min="6396" max="6397" width="11.8515625" style="19" customWidth="1"/>
    <col min="6398" max="6398" width="13.8515625" style="19" customWidth="1"/>
    <col min="6399" max="6399" width="12.421875" style="19" customWidth="1"/>
    <col min="6400" max="6645" width="9.140625" style="19" customWidth="1"/>
    <col min="6646" max="6646" width="6.28125" style="19" customWidth="1"/>
    <col min="6647" max="6648" width="7.8515625" style="19" customWidth="1"/>
    <col min="6649" max="6649" width="19.57421875" style="19" customWidth="1"/>
    <col min="6650" max="6650" width="12.8515625" style="19" customWidth="1"/>
    <col min="6651" max="6651" width="7.8515625" style="19" customWidth="1"/>
    <col min="6652" max="6653" width="11.8515625" style="19" customWidth="1"/>
    <col min="6654" max="6654" width="13.8515625" style="19" customWidth="1"/>
    <col min="6655" max="6655" width="12.421875" style="19" customWidth="1"/>
    <col min="6656" max="6901" width="9.140625" style="19" customWidth="1"/>
    <col min="6902" max="6902" width="6.28125" style="19" customWidth="1"/>
    <col min="6903" max="6904" width="7.8515625" style="19" customWidth="1"/>
    <col min="6905" max="6905" width="19.57421875" style="19" customWidth="1"/>
    <col min="6906" max="6906" width="12.8515625" style="19" customWidth="1"/>
    <col min="6907" max="6907" width="7.8515625" style="19" customWidth="1"/>
    <col min="6908" max="6909" width="11.8515625" style="19" customWidth="1"/>
    <col min="6910" max="6910" width="13.8515625" style="19" customWidth="1"/>
    <col min="6911" max="6911" width="12.421875" style="19" customWidth="1"/>
    <col min="6912" max="7157" width="9.140625" style="19" customWidth="1"/>
    <col min="7158" max="7158" width="6.28125" style="19" customWidth="1"/>
    <col min="7159" max="7160" width="7.8515625" style="19" customWidth="1"/>
    <col min="7161" max="7161" width="19.57421875" style="19" customWidth="1"/>
    <col min="7162" max="7162" width="12.8515625" style="19" customWidth="1"/>
    <col min="7163" max="7163" width="7.8515625" style="19" customWidth="1"/>
    <col min="7164" max="7165" width="11.8515625" style="19" customWidth="1"/>
    <col min="7166" max="7166" width="13.8515625" style="19" customWidth="1"/>
    <col min="7167" max="7167" width="12.421875" style="19" customWidth="1"/>
    <col min="7168" max="7413" width="9.140625" style="19" customWidth="1"/>
    <col min="7414" max="7414" width="6.28125" style="19" customWidth="1"/>
    <col min="7415" max="7416" width="7.8515625" style="19" customWidth="1"/>
    <col min="7417" max="7417" width="19.57421875" style="19" customWidth="1"/>
    <col min="7418" max="7418" width="12.8515625" style="19" customWidth="1"/>
    <col min="7419" max="7419" width="7.8515625" style="19" customWidth="1"/>
    <col min="7420" max="7421" width="11.8515625" style="19" customWidth="1"/>
    <col min="7422" max="7422" width="13.8515625" style="19" customWidth="1"/>
    <col min="7423" max="7423" width="12.421875" style="19" customWidth="1"/>
    <col min="7424" max="7669" width="9.140625" style="19" customWidth="1"/>
    <col min="7670" max="7670" width="6.28125" style="19" customWidth="1"/>
    <col min="7671" max="7672" width="7.8515625" style="19" customWidth="1"/>
    <col min="7673" max="7673" width="19.57421875" style="19" customWidth="1"/>
    <col min="7674" max="7674" width="12.8515625" style="19" customWidth="1"/>
    <col min="7675" max="7675" width="7.8515625" style="19" customWidth="1"/>
    <col min="7676" max="7677" width="11.8515625" style="19" customWidth="1"/>
    <col min="7678" max="7678" width="13.8515625" style="19" customWidth="1"/>
    <col min="7679" max="7679" width="12.421875" style="19" customWidth="1"/>
    <col min="7680" max="7925" width="9.140625" style="19" customWidth="1"/>
    <col min="7926" max="7926" width="6.28125" style="19" customWidth="1"/>
    <col min="7927" max="7928" width="7.8515625" style="19" customWidth="1"/>
    <col min="7929" max="7929" width="19.57421875" style="19" customWidth="1"/>
    <col min="7930" max="7930" width="12.8515625" style="19" customWidth="1"/>
    <col min="7931" max="7931" width="7.8515625" style="19" customWidth="1"/>
    <col min="7932" max="7933" width="11.8515625" style="19" customWidth="1"/>
    <col min="7934" max="7934" width="13.8515625" style="19" customWidth="1"/>
    <col min="7935" max="7935" width="12.421875" style="19" customWidth="1"/>
    <col min="7936" max="8181" width="9.140625" style="19" customWidth="1"/>
    <col min="8182" max="8182" width="6.28125" style="19" customWidth="1"/>
    <col min="8183" max="8184" width="7.8515625" style="19" customWidth="1"/>
    <col min="8185" max="8185" width="19.57421875" style="19" customWidth="1"/>
    <col min="8186" max="8186" width="12.8515625" style="19" customWidth="1"/>
    <col min="8187" max="8187" width="7.8515625" style="19" customWidth="1"/>
    <col min="8188" max="8189" width="11.8515625" style="19" customWidth="1"/>
    <col min="8190" max="8190" width="13.8515625" style="19" customWidth="1"/>
    <col min="8191" max="8191" width="12.421875" style="19" customWidth="1"/>
    <col min="8192" max="8437" width="9.140625" style="19" customWidth="1"/>
    <col min="8438" max="8438" width="6.28125" style="19" customWidth="1"/>
    <col min="8439" max="8440" width="7.8515625" style="19" customWidth="1"/>
    <col min="8441" max="8441" width="19.57421875" style="19" customWidth="1"/>
    <col min="8442" max="8442" width="12.8515625" style="19" customWidth="1"/>
    <col min="8443" max="8443" width="7.8515625" style="19" customWidth="1"/>
    <col min="8444" max="8445" width="11.8515625" style="19" customWidth="1"/>
    <col min="8446" max="8446" width="13.8515625" style="19" customWidth="1"/>
    <col min="8447" max="8447" width="12.421875" style="19" customWidth="1"/>
    <col min="8448" max="8693" width="9.140625" style="19" customWidth="1"/>
    <col min="8694" max="8694" width="6.28125" style="19" customWidth="1"/>
    <col min="8695" max="8696" width="7.8515625" style="19" customWidth="1"/>
    <col min="8697" max="8697" width="19.57421875" style="19" customWidth="1"/>
    <col min="8698" max="8698" width="12.8515625" style="19" customWidth="1"/>
    <col min="8699" max="8699" width="7.8515625" style="19" customWidth="1"/>
    <col min="8700" max="8701" width="11.8515625" style="19" customWidth="1"/>
    <col min="8702" max="8702" width="13.8515625" style="19" customWidth="1"/>
    <col min="8703" max="8703" width="12.421875" style="19" customWidth="1"/>
    <col min="8704" max="8949" width="9.140625" style="19" customWidth="1"/>
    <col min="8950" max="8950" width="6.28125" style="19" customWidth="1"/>
    <col min="8951" max="8952" width="7.8515625" style="19" customWidth="1"/>
    <col min="8953" max="8953" width="19.57421875" style="19" customWidth="1"/>
    <col min="8954" max="8954" width="12.8515625" style="19" customWidth="1"/>
    <col min="8955" max="8955" width="7.8515625" style="19" customWidth="1"/>
    <col min="8956" max="8957" width="11.8515625" style="19" customWidth="1"/>
    <col min="8958" max="8958" width="13.8515625" style="19" customWidth="1"/>
    <col min="8959" max="8959" width="12.421875" style="19" customWidth="1"/>
    <col min="8960" max="9205" width="9.140625" style="19" customWidth="1"/>
    <col min="9206" max="9206" width="6.28125" style="19" customWidth="1"/>
    <col min="9207" max="9208" width="7.8515625" style="19" customWidth="1"/>
    <col min="9209" max="9209" width="19.57421875" style="19" customWidth="1"/>
    <col min="9210" max="9210" width="12.8515625" style="19" customWidth="1"/>
    <col min="9211" max="9211" width="7.8515625" style="19" customWidth="1"/>
    <col min="9212" max="9213" width="11.8515625" style="19" customWidth="1"/>
    <col min="9214" max="9214" width="13.8515625" style="19" customWidth="1"/>
    <col min="9215" max="9215" width="12.421875" style="19" customWidth="1"/>
    <col min="9216" max="9461" width="9.140625" style="19" customWidth="1"/>
    <col min="9462" max="9462" width="6.28125" style="19" customWidth="1"/>
    <col min="9463" max="9464" width="7.8515625" style="19" customWidth="1"/>
    <col min="9465" max="9465" width="19.57421875" style="19" customWidth="1"/>
    <col min="9466" max="9466" width="12.8515625" style="19" customWidth="1"/>
    <col min="9467" max="9467" width="7.8515625" style="19" customWidth="1"/>
    <col min="9468" max="9469" width="11.8515625" style="19" customWidth="1"/>
    <col min="9470" max="9470" width="13.8515625" style="19" customWidth="1"/>
    <col min="9471" max="9471" width="12.421875" style="19" customWidth="1"/>
    <col min="9472" max="9717" width="9.140625" style="19" customWidth="1"/>
    <col min="9718" max="9718" width="6.28125" style="19" customWidth="1"/>
    <col min="9719" max="9720" width="7.8515625" style="19" customWidth="1"/>
    <col min="9721" max="9721" width="19.57421875" style="19" customWidth="1"/>
    <col min="9722" max="9722" width="12.8515625" style="19" customWidth="1"/>
    <col min="9723" max="9723" width="7.8515625" style="19" customWidth="1"/>
    <col min="9724" max="9725" width="11.8515625" style="19" customWidth="1"/>
    <col min="9726" max="9726" width="13.8515625" style="19" customWidth="1"/>
    <col min="9727" max="9727" width="12.421875" style="19" customWidth="1"/>
    <col min="9728" max="9973" width="9.140625" style="19" customWidth="1"/>
    <col min="9974" max="9974" width="6.28125" style="19" customWidth="1"/>
    <col min="9975" max="9976" width="7.8515625" style="19" customWidth="1"/>
    <col min="9977" max="9977" width="19.57421875" style="19" customWidth="1"/>
    <col min="9978" max="9978" width="12.8515625" style="19" customWidth="1"/>
    <col min="9979" max="9979" width="7.8515625" style="19" customWidth="1"/>
    <col min="9980" max="9981" width="11.8515625" style="19" customWidth="1"/>
    <col min="9982" max="9982" width="13.8515625" style="19" customWidth="1"/>
    <col min="9983" max="9983" width="12.421875" style="19" customWidth="1"/>
    <col min="9984" max="10229" width="9.140625" style="19" customWidth="1"/>
    <col min="10230" max="10230" width="6.28125" style="19" customWidth="1"/>
    <col min="10231" max="10232" width="7.8515625" style="19" customWidth="1"/>
    <col min="10233" max="10233" width="19.57421875" style="19" customWidth="1"/>
    <col min="10234" max="10234" width="12.8515625" style="19" customWidth="1"/>
    <col min="10235" max="10235" width="7.8515625" style="19" customWidth="1"/>
    <col min="10236" max="10237" width="11.8515625" style="19" customWidth="1"/>
    <col min="10238" max="10238" width="13.8515625" style="19" customWidth="1"/>
    <col min="10239" max="10239" width="12.421875" style="19" customWidth="1"/>
    <col min="10240" max="10485" width="9.140625" style="19" customWidth="1"/>
    <col min="10486" max="10486" width="6.28125" style="19" customWidth="1"/>
    <col min="10487" max="10488" width="7.8515625" style="19" customWidth="1"/>
    <col min="10489" max="10489" width="19.57421875" style="19" customWidth="1"/>
    <col min="10490" max="10490" width="12.8515625" style="19" customWidth="1"/>
    <col min="10491" max="10491" width="7.8515625" style="19" customWidth="1"/>
    <col min="10492" max="10493" width="11.8515625" style="19" customWidth="1"/>
    <col min="10494" max="10494" width="13.8515625" style="19" customWidth="1"/>
    <col min="10495" max="10495" width="12.421875" style="19" customWidth="1"/>
    <col min="10496" max="10741" width="9.140625" style="19" customWidth="1"/>
    <col min="10742" max="10742" width="6.28125" style="19" customWidth="1"/>
    <col min="10743" max="10744" width="7.8515625" style="19" customWidth="1"/>
    <col min="10745" max="10745" width="19.57421875" style="19" customWidth="1"/>
    <col min="10746" max="10746" width="12.8515625" style="19" customWidth="1"/>
    <col min="10747" max="10747" width="7.8515625" style="19" customWidth="1"/>
    <col min="10748" max="10749" width="11.8515625" style="19" customWidth="1"/>
    <col min="10750" max="10750" width="13.8515625" style="19" customWidth="1"/>
    <col min="10751" max="10751" width="12.421875" style="19" customWidth="1"/>
    <col min="10752" max="10997" width="9.140625" style="19" customWidth="1"/>
    <col min="10998" max="10998" width="6.28125" style="19" customWidth="1"/>
    <col min="10999" max="11000" width="7.8515625" style="19" customWidth="1"/>
    <col min="11001" max="11001" width="19.57421875" style="19" customWidth="1"/>
    <col min="11002" max="11002" width="12.8515625" style="19" customWidth="1"/>
    <col min="11003" max="11003" width="7.8515625" style="19" customWidth="1"/>
    <col min="11004" max="11005" width="11.8515625" style="19" customWidth="1"/>
    <col min="11006" max="11006" width="13.8515625" style="19" customWidth="1"/>
    <col min="11007" max="11007" width="12.421875" style="19" customWidth="1"/>
    <col min="11008" max="11253" width="9.140625" style="19" customWidth="1"/>
    <col min="11254" max="11254" width="6.28125" style="19" customWidth="1"/>
    <col min="11255" max="11256" width="7.8515625" style="19" customWidth="1"/>
    <col min="11257" max="11257" width="19.57421875" style="19" customWidth="1"/>
    <col min="11258" max="11258" width="12.8515625" style="19" customWidth="1"/>
    <col min="11259" max="11259" width="7.8515625" style="19" customWidth="1"/>
    <col min="11260" max="11261" width="11.8515625" style="19" customWidth="1"/>
    <col min="11262" max="11262" width="13.8515625" style="19" customWidth="1"/>
    <col min="11263" max="11263" width="12.421875" style="19" customWidth="1"/>
    <col min="11264" max="11509" width="9.140625" style="19" customWidth="1"/>
    <col min="11510" max="11510" width="6.28125" style="19" customWidth="1"/>
    <col min="11511" max="11512" width="7.8515625" style="19" customWidth="1"/>
    <col min="11513" max="11513" width="19.57421875" style="19" customWidth="1"/>
    <col min="11514" max="11514" width="12.8515625" style="19" customWidth="1"/>
    <col min="11515" max="11515" width="7.8515625" style="19" customWidth="1"/>
    <col min="11516" max="11517" width="11.8515625" style="19" customWidth="1"/>
    <col min="11518" max="11518" width="13.8515625" style="19" customWidth="1"/>
    <col min="11519" max="11519" width="12.421875" style="19" customWidth="1"/>
    <col min="11520" max="11765" width="9.140625" style="19" customWidth="1"/>
    <col min="11766" max="11766" width="6.28125" style="19" customWidth="1"/>
    <col min="11767" max="11768" width="7.8515625" style="19" customWidth="1"/>
    <col min="11769" max="11769" width="19.57421875" style="19" customWidth="1"/>
    <col min="11770" max="11770" width="12.8515625" style="19" customWidth="1"/>
    <col min="11771" max="11771" width="7.8515625" style="19" customWidth="1"/>
    <col min="11772" max="11773" width="11.8515625" style="19" customWidth="1"/>
    <col min="11774" max="11774" width="13.8515625" style="19" customWidth="1"/>
    <col min="11775" max="11775" width="12.421875" style="19" customWidth="1"/>
    <col min="11776" max="12021" width="9.140625" style="19" customWidth="1"/>
    <col min="12022" max="12022" width="6.28125" style="19" customWidth="1"/>
    <col min="12023" max="12024" width="7.8515625" style="19" customWidth="1"/>
    <col min="12025" max="12025" width="19.57421875" style="19" customWidth="1"/>
    <col min="12026" max="12026" width="12.8515625" style="19" customWidth="1"/>
    <col min="12027" max="12027" width="7.8515625" style="19" customWidth="1"/>
    <col min="12028" max="12029" width="11.8515625" style="19" customWidth="1"/>
    <col min="12030" max="12030" width="13.8515625" style="19" customWidth="1"/>
    <col min="12031" max="12031" width="12.421875" style="19" customWidth="1"/>
    <col min="12032" max="12277" width="9.140625" style="19" customWidth="1"/>
    <col min="12278" max="12278" width="6.28125" style="19" customWidth="1"/>
    <col min="12279" max="12280" width="7.8515625" style="19" customWidth="1"/>
    <col min="12281" max="12281" width="19.57421875" style="19" customWidth="1"/>
    <col min="12282" max="12282" width="12.8515625" style="19" customWidth="1"/>
    <col min="12283" max="12283" width="7.8515625" style="19" customWidth="1"/>
    <col min="12284" max="12285" width="11.8515625" style="19" customWidth="1"/>
    <col min="12286" max="12286" width="13.8515625" style="19" customWidth="1"/>
    <col min="12287" max="12287" width="12.421875" style="19" customWidth="1"/>
    <col min="12288" max="12533" width="9.140625" style="19" customWidth="1"/>
    <col min="12534" max="12534" width="6.28125" style="19" customWidth="1"/>
    <col min="12535" max="12536" width="7.8515625" style="19" customWidth="1"/>
    <col min="12537" max="12537" width="19.57421875" style="19" customWidth="1"/>
    <col min="12538" max="12538" width="12.8515625" style="19" customWidth="1"/>
    <col min="12539" max="12539" width="7.8515625" style="19" customWidth="1"/>
    <col min="12540" max="12541" width="11.8515625" style="19" customWidth="1"/>
    <col min="12542" max="12542" width="13.8515625" style="19" customWidth="1"/>
    <col min="12543" max="12543" width="12.421875" style="19" customWidth="1"/>
    <col min="12544" max="12789" width="9.140625" style="19" customWidth="1"/>
    <col min="12790" max="12790" width="6.28125" style="19" customWidth="1"/>
    <col min="12791" max="12792" width="7.8515625" style="19" customWidth="1"/>
    <col min="12793" max="12793" width="19.57421875" style="19" customWidth="1"/>
    <col min="12794" max="12794" width="12.8515625" style="19" customWidth="1"/>
    <col min="12795" max="12795" width="7.8515625" style="19" customWidth="1"/>
    <col min="12796" max="12797" width="11.8515625" style="19" customWidth="1"/>
    <col min="12798" max="12798" width="13.8515625" style="19" customWidth="1"/>
    <col min="12799" max="12799" width="12.421875" style="19" customWidth="1"/>
    <col min="12800" max="13045" width="9.140625" style="19" customWidth="1"/>
    <col min="13046" max="13046" width="6.28125" style="19" customWidth="1"/>
    <col min="13047" max="13048" width="7.8515625" style="19" customWidth="1"/>
    <col min="13049" max="13049" width="19.57421875" style="19" customWidth="1"/>
    <col min="13050" max="13050" width="12.8515625" style="19" customWidth="1"/>
    <col min="13051" max="13051" width="7.8515625" style="19" customWidth="1"/>
    <col min="13052" max="13053" width="11.8515625" style="19" customWidth="1"/>
    <col min="13054" max="13054" width="13.8515625" style="19" customWidth="1"/>
    <col min="13055" max="13055" width="12.421875" style="19" customWidth="1"/>
    <col min="13056" max="13301" width="9.140625" style="19" customWidth="1"/>
    <col min="13302" max="13302" width="6.28125" style="19" customWidth="1"/>
    <col min="13303" max="13304" width="7.8515625" style="19" customWidth="1"/>
    <col min="13305" max="13305" width="19.57421875" style="19" customWidth="1"/>
    <col min="13306" max="13306" width="12.8515625" style="19" customWidth="1"/>
    <col min="13307" max="13307" width="7.8515625" style="19" customWidth="1"/>
    <col min="13308" max="13309" width="11.8515625" style="19" customWidth="1"/>
    <col min="13310" max="13310" width="13.8515625" style="19" customWidth="1"/>
    <col min="13311" max="13311" width="12.421875" style="19" customWidth="1"/>
    <col min="13312" max="13557" width="9.140625" style="19" customWidth="1"/>
    <col min="13558" max="13558" width="6.28125" style="19" customWidth="1"/>
    <col min="13559" max="13560" width="7.8515625" style="19" customWidth="1"/>
    <col min="13561" max="13561" width="19.57421875" style="19" customWidth="1"/>
    <col min="13562" max="13562" width="12.8515625" style="19" customWidth="1"/>
    <col min="13563" max="13563" width="7.8515625" style="19" customWidth="1"/>
    <col min="13564" max="13565" width="11.8515625" style="19" customWidth="1"/>
    <col min="13566" max="13566" width="13.8515625" style="19" customWidth="1"/>
    <col min="13567" max="13567" width="12.421875" style="19" customWidth="1"/>
    <col min="13568" max="13813" width="9.140625" style="19" customWidth="1"/>
    <col min="13814" max="13814" width="6.28125" style="19" customWidth="1"/>
    <col min="13815" max="13816" width="7.8515625" style="19" customWidth="1"/>
    <col min="13817" max="13817" width="19.57421875" style="19" customWidth="1"/>
    <col min="13818" max="13818" width="12.8515625" style="19" customWidth="1"/>
    <col min="13819" max="13819" width="7.8515625" style="19" customWidth="1"/>
    <col min="13820" max="13821" width="11.8515625" style="19" customWidth="1"/>
    <col min="13822" max="13822" width="13.8515625" style="19" customWidth="1"/>
    <col min="13823" max="13823" width="12.421875" style="19" customWidth="1"/>
    <col min="13824" max="14069" width="9.140625" style="19" customWidth="1"/>
    <col min="14070" max="14070" width="6.28125" style="19" customWidth="1"/>
    <col min="14071" max="14072" width="7.8515625" style="19" customWidth="1"/>
    <col min="14073" max="14073" width="19.57421875" style="19" customWidth="1"/>
    <col min="14074" max="14074" width="12.8515625" style="19" customWidth="1"/>
    <col min="14075" max="14075" width="7.8515625" style="19" customWidth="1"/>
    <col min="14076" max="14077" width="11.8515625" style="19" customWidth="1"/>
    <col min="14078" max="14078" width="13.8515625" style="19" customWidth="1"/>
    <col min="14079" max="14079" width="12.421875" style="19" customWidth="1"/>
    <col min="14080" max="14325" width="9.140625" style="19" customWidth="1"/>
    <col min="14326" max="14326" width="6.28125" style="19" customWidth="1"/>
    <col min="14327" max="14328" width="7.8515625" style="19" customWidth="1"/>
    <col min="14329" max="14329" width="19.57421875" style="19" customWidth="1"/>
    <col min="14330" max="14330" width="12.8515625" style="19" customWidth="1"/>
    <col min="14331" max="14331" width="7.8515625" style="19" customWidth="1"/>
    <col min="14332" max="14333" width="11.8515625" style="19" customWidth="1"/>
    <col min="14334" max="14334" width="13.8515625" style="19" customWidth="1"/>
    <col min="14335" max="14335" width="12.421875" style="19" customWidth="1"/>
    <col min="14336" max="14581" width="9.140625" style="19" customWidth="1"/>
    <col min="14582" max="14582" width="6.28125" style="19" customWidth="1"/>
    <col min="14583" max="14584" width="7.8515625" style="19" customWidth="1"/>
    <col min="14585" max="14585" width="19.57421875" style="19" customWidth="1"/>
    <col min="14586" max="14586" width="12.8515625" style="19" customWidth="1"/>
    <col min="14587" max="14587" width="7.8515625" style="19" customWidth="1"/>
    <col min="14588" max="14589" width="11.8515625" style="19" customWidth="1"/>
    <col min="14590" max="14590" width="13.8515625" style="19" customWidth="1"/>
    <col min="14591" max="14591" width="12.421875" style="19" customWidth="1"/>
    <col min="14592" max="14837" width="9.140625" style="19" customWidth="1"/>
    <col min="14838" max="14838" width="6.28125" style="19" customWidth="1"/>
    <col min="14839" max="14840" width="7.8515625" style="19" customWidth="1"/>
    <col min="14841" max="14841" width="19.57421875" style="19" customWidth="1"/>
    <col min="14842" max="14842" width="12.8515625" style="19" customWidth="1"/>
    <col min="14843" max="14843" width="7.8515625" style="19" customWidth="1"/>
    <col min="14844" max="14845" width="11.8515625" style="19" customWidth="1"/>
    <col min="14846" max="14846" width="13.8515625" style="19" customWidth="1"/>
    <col min="14847" max="14847" width="12.421875" style="19" customWidth="1"/>
    <col min="14848" max="15093" width="9.140625" style="19" customWidth="1"/>
    <col min="15094" max="15094" width="6.28125" style="19" customWidth="1"/>
    <col min="15095" max="15096" width="7.8515625" style="19" customWidth="1"/>
    <col min="15097" max="15097" width="19.57421875" style="19" customWidth="1"/>
    <col min="15098" max="15098" width="12.8515625" style="19" customWidth="1"/>
    <col min="15099" max="15099" width="7.8515625" style="19" customWidth="1"/>
    <col min="15100" max="15101" width="11.8515625" style="19" customWidth="1"/>
    <col min="15102" max="15102" width="13.8515625" style="19" customWidth="1"/>
    <col min="15103" max="15103" width="12.421875" style="19" customWidth="1"/>
    <col min="15104" max="15349" width="9.140625" style="19" customWidth="1"/>
    <col min="15350" max="15350" width="6.28125" style="19" customWidth="1"/>
    <col min="15351" max="15352" width="7.8515625" style="19" customWidth="1"/>
    <col min="15353" max="15353" width="19.57421875" style="19" customWidth="1"/>
    <col min="15354" max="15354" width="12.8515625" style="19" customWidth="1"/>
    <col min="15355" max="15355" width="7.8515625" style="19" customWidth="1"/>
    <col min="15356" max="15357" width="11.8515625" style="19" customWidth="1"/>
    <col min="15358" max="15358" width="13.8515625" style="19" customWidth="1"/>
    <col min="15359" max="15359" width="12.421875" style="19" customWidth="1"/>
    <col min="15360" max="15605" width="9.140625" style="19" customWidth="1"/>
    <col min="15606" max="15606" width="6.28125" style="19" customWidth="1"/>
    <col min="15607" max="15608" width="7.8515625" style="19" customWidth="1"/>
    <col min="15609" max="15609" width="19.57421875" style="19" customWidth="1"/>
    <col min="15610" max="15610" width="12.8515625" style="19" customWidth="1"/>
    <col min="15611" max="15611" width="7.8515625" style="19" customWidth="1"/>
    <col min="15612" max="15613" width="11.8515625" style="19" customWidth="1"/>
    <col min="15614" max="15614" width="13.8515625" style="19" customWidth="1"/>
    <col min="15615" max="15615" width="12.421875" style="19" customWidth="1"/>
    <col min="15616" max="15861" width="9.140625" style="19" customWidth="1"/>
    <col min="15862" max="15862" width="6.28125" style="19" customWidth="1"/>
    <col min="15863" max="15864" width="7.8515625" style="19" customWidth="1"/>
    <col min="15865" max="15865" width="19.57421875" style="19" customWidth="1"/>
    <col min="15866" max="15866" width="12.8515625" style="19" customWidth="1"/>
    <col min="15867" max="15867" width="7.8515625" style="19" customWidth="1"/>
    <col min="15868" max="15869" width="11.8515625" style="19" customWidth="1"/>
    <col min="15870" max="15870" width="13.8515625" style="19" customWidth="1"/>
    <col min="15871" max="15871" width="12.421875" style="19" customWidth="1"/>
    <col min="15872" max="16117" width="9.140625" style="19" customWidth="1"/>
    <col min="16118" max="16118" width="6.28125" style="19" customWidth="1"/>
    <col min="16119" max="16120" width="7.8515625" style="19" customWidth="1"/>
    <col min="16121" max="16121" width="19.57421875" style="19" customWidth="1"/>
    <col min="16122" max="16122" width="12.8515625" style="19" customWidth="1"/>
    <col min="16123" max="16123" width="7.8515625" style="19" customWidth="1"/>
    <col min="16124" max="16125" width="11.8515625" style="19" customWidth="1"/>
    <col min="16126" max="16126" width="13.8515625" style="19" customWidth="1"/>
    <col min="16127" max="16127" width="12.421875" style="19" customWidth="1"/>
    <col min="16128" max="16384" width="9.140625" style="19" customWidth="1"/>
  </cols>
  <sheetData>
    <row r="1" spans="1:3" ht="12.75">
      <c r="A1" s="87" t="s">
        <v>286</v>
      </c>
      <c r="B1" s="88"/>
      <c r="C1" s="88"/>
    </row>
    <row r="3" spans="1:3" ht="13" thickBot="1">
      <c r="A3" s="87" t="s">
        <v>51</v>
      </c>
      <c r="B3" s="88"/>
      <c r="C3" s="88"/>
    </row>
    <row r="4" spans="1:3" ht="12.75">
      <c r="A4" s="17" t="s">
        <v>2</v>
      </c>
      <c r="B4" s="18" t="s">
        <v>3</v>
      </c>
      <c r="C4" s="53" t="s">
        <v>378</v>
      </c>
    </row>
    <row r="5" spans="1:3" ht="12.75">
      <c r="A5" s="23" t="s">
        <v>58</v>
      </c>
      <c r="B5" s="23" t="s">
        <v>59</v>
      </c>
      <c r="C5" s="24">
        <v>-213.23</v>
      </c>
    </row>
    <row r="6" spans="1:3" ht="12.75">
      <c r="A6" s="23" t="s">
        <v>60</v>
      </c>
      <c r="B6" s="23" t="s">
        <v>61</v>
      </c>
      <c r="C6" s="24">
        <v>-60.19</v>
      </c>
    </row>
    <row r="7" spans="1:3" ht="12.75">
      <c r="A7" s="23" t="s">
        <v>68</v>
      </c>
      <c r="B7" s="23" t="s">
        <v>69</v>
      </c>
      <c r="C7" s="24">
        <v>-132.66</v>
      </c>
    </row>
    <row r="8" spans="1:3" ht="12.75">
      <c r="A8" s="23" t="s">
        <v>280</v>
      </c>
      <c r="B8" s="23" t="s">
        <v>165</v>
      </c>
      <c r="C8" s="24">
        <v>-977.22</v>
      </c>
    </row>
    <row r="9" spans="1:3" ht="12.75">
      <c r="A9" s="23" t="s">
        <v>278</v>
      </c>
      <c r="B9" s="23" t="s">
        <v>172</v>
      </c>
      <c r="C9" s="24">
        <v>-642.75</v>
      </c>
    </row>
    <row r="10" spans="1:3" ht="12.75">
      <c r="A10" s="23" t="s">
        <v>274</v>
      </c>
      <c r="B10" s="23" t="s">
        <v>179</v>
      </c>
      <c r="C10" s="24">
        <v>-1080.12</v>
      </c>
    </row>
    <row r="11" spans="1:3" ht="12.75">
      <c r="A11" s="23" t="s">
        <v>47</v>
      </c>
      <c r="B11" s="23" t="s">
        <v>48</v>
      </c>
      <c r="C11" s="24">
        <v>-2</v>
      </c>
    </row>
    <row r="12" spans="2:3" ht="12.75">
      <c r="B12" s="20" t="s">
        <v>376</v>
      </c>
      <c r="C12" s="22">
        <f>SUM(C5:C11)</f>
        <v>-3108.17</v>
      </c>
    </row>
    <row r="13" spans="1:3" ht="12.75">
      <c r="A13" s="20"/>
      <c r="B13" s="20" t="s">
        <v>9</v>
      </c>
      <c r="C13" s="22">
        <f>C12</f>
        <v>-3108.17</v>
      </c>
    </row>
  </sheetData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2D7F-FF45-492C-ADAB-49C3F5CB2878}">
  <dimension ref="A1:C15"/>
  <sheetViews>
    <sheetView zoomScale="150" zoomScaleNormal="150" workbookViewId="0" topLeftCell="A1">
      <selection activeCell="H31" sqref="H31"/>
    </sheetView>
  </sheetViews>
  <sheetFormatPr defaultColWidth="9.140625" defaultRowHeight="12.75"/>
  <cols>
    <col min="1" max="1" width="8.140625" style="19" bestFit="1" customWidth="1"/>
    <col min="2" max="2" width="29.8515625" style="19" bestFit="1" customWidth="1"/>
    <col min="3" max="3" width="10.57421875" style="19" bestFit="1" customWidth="1"/>
    <col min="4" max="244" width="9.140625" style="19" customWidth="1"/>
    <col min="245" max="245" width="6.28125" style="19" customWidth="1"/>
    <col min="246" max="247" width="7.8515625" style="19" customWidth="1"/>
    <col min="248" max="248" width="19.57421875" style="19" customWidth="1"/>
    <col min="249" max="249" width="12.8515625" style="19" customWidth="1"/>
    <col min="250" max="250" width="7.8515625" style="19" customWidth="1"/>
    <col min="251" max="252" width="11.8515625" style="19" customWidth="1"/>
    <col min="253" max="253" width="13.8515625" style="19" customWidth="1"/>
    <col min="254" max="254" width="12.421875" style="19" customWidth="1"/>
    <col min="255" max="500" width="9.140625" style="19" customWidth="1"/>
    <col min="501" max="501" width="6.28125" style="19" customWidth="1"/>
    <col min="502" max="503" width="7.8515625" style="19" customWidth="1"/>
    <col min="504" max="504" width="19.57421875" style="19" customWidth="1"/>
    <col min="505" max="505" width="12.8515625" style="19" customWidth="1"/>
    <col min="506" max="506" width="7.8515625" style="19" customWidth="1"/>
    <col min="507" max="508" width="11.8515625" style="19" customWidth="1"/>
    <col min="509" max="509" width="13.8515625" style="19" customWidth="1"/>
    <col min="510" max="510" width="12.421875" style="19" customWidth="1"/>
    <col min="511" max="756" width="9.140625" style="19" customWidth="1"/>
    <col min="757" max="757" width="6.28125" style="19" customWidth="1"/>
    <col min="758" max="759" width="7.8515625" style="19" customWidth="1"/>
    <col min="760" max="760" width="19.57421875" style="19" customWidth="1"/>
    <col min="761" max="761" width="12.8515625" style="19" customWidth="1"/>
    <col min="762" max="762" width="7.8515625" style="19" customWidth="1"/>
    <col min="763" max="764" width="11.8515625" style="19" customWidth="1"/>
    <col min="765" max="765" width="13.8515625" style="19" customWidth="1"/>
    <col min="766" max="766" width="12.421875" style="19" customWidth="1"/>
    <col min="767" max="1012" width="9.140625" style="19" customWidth="1"/>
    <col min="1013" max="1013" width="6.28125" style="19" customWidth="1"/>
    <col min="1014" max="1015" width="7.8515625" style="19" customWidth="1"/>
    <col min="1016" max="1016" width="19.57421875" style="19" customWidth="1"/>
    <col min="1017" max="1017" width="12.8515625" style="19" customWidth="1"/>
    <col min="1018" max="1018" width="7.8515625" style="19" customWidth="1"/>
    <col min="1019" max="1020" width="11.8515625" style="19" customWidth="1"/>
    <col min="1021" max="1021" width="13.8515625" style="19" customWidth="1"/>
    <col min="1022" max="1022" width="12.421875" style="19" customWidth="1"/>
    <col min="1023" max="1268" width="9.140625" style="19" customWidth="1"/>
    <col min="1269" max="1269" width="6.28125" style="19" customWidth="1"/>
    <col min="1270" max="1271" width="7.8515625" style="19" customWidth="1"/>
    <col min="1272" max="1272" width="19.57421875" style="19" customWidth="1"/>
    <col min="1273" max="1273" width="12.8515625" style="19" customWidth="1"/>
    <col min="1274" max="1274" width="7.8515625" style="19" customWidth="1"/>
    <col min="1275" max="1276" width="11.8515625" style="19" customWidth="1"/>
    <col min="1277" max="1277" width="13.8515625" style="19" customWidth="1"/>
    <col min="1278" max="1278" width="12.421875" style="19" customWidth="1"/>
    <col min="1279" max="1524" width="9.140625" style="19" customWidth="1"/>
    <col min="1525" max="1525" width="6.28125" style="19" customWidth="1"/>
    <col min="1526" max="1527" width="7.8515625" style="19" customWidth="1"/>
    <col min="1528" max="1528" width="19.57421875" style="19" customWidth="1"/>
    <col min="1529" max="1529" width="12.8515625" style="19" customWidth="1"/>
    <col min="1530" max="1530" width="7.8515625" style="19" customWidth="1"/>
    <col min="1531" max="1532" width="11.8515625" style="19" customWidth="1"/>
    <col min="1533" max="1533" width="13.8515625" style="19" customWidth="1"/>
    <col min="1534" max="1534" width="12.421875" style="19" customWidth="1"/>
    <col min="1535" max="1780" width="9.140625" style="19" customWidth="1"/>
    <col min="1781" max="1781" width="6.28125" style="19" customWidth="1"/>
    <col min="1782" max="1783" width="7.8515625" style="19" customWidth="1"/>
    <col min="1784" max="1784" width="19.57421875" style="19" customWidth="1"/>
    <col min="1785" max="1785" width="12.8515625" style="19" customWidth="1"/>
    <col min="1786" max="1786" width="7.8515625" style="19" customWidth="1"/>
    <col min="1787" max="1788" width="11.8515625" style="19" customWidth="1"/>
    <col min="1789" max="1789" width="13.8515625" style="19" customWidth="1"/>
    <col min="1790" max="1790" width="12.421875" style="19" customWidth="1"/>
    <col min="1791" max="2036" width="9.140625" style="19" customWidth="1"/>
    <col min="2037" max="2037" width="6.28125" style="19" customWidth="1"/>
    <col min="2038" max="2039" width="7.8515625" style="19" customWidth="1"/>
    <col min="2040" max="2040" width="19.57421875" style="19" customWidth="1"/>
    <col min="2041" max="2041" width="12.8515625" style="19" customWidth="1"/>
    <col min="2042" max="2042" width="7.8515625" style="19" customWidth="1"/>
    <col min="2043" max="2044" width="11.8515625" style="19" customWidth="1"/>
    <col min="2045" max="2045" width="13.8515625" style="19" customWidth="1"/>
    <col min="2046" max="2046" width="12.421875" style="19" customWidth="1"/>
    <col min="2047" max="2292" width="9.140625" style="19" customWidth="1"/>
    <col min="2293" max="2293" width="6.28125" style="19" customWidth="1"/>
    <col min="2294" max="2295" width="7.8515625" style="19" customWidth="1"/>
    <col min="2296" max="2296" width="19.57421875" style="19" customWidth="1"/>
    <col min="2297" max="2297" width="12.8515625" style="19" customWidth="1"/>
    <col min="2298" max="2298" width="7.8515625" style="19" customWidth="1"/>
    <col min="2299" max="2300" width="11.8515625" style="19" customWidth="1"/>
    <col min="2301" max="2301" width="13.8515625" style="19" customWidth="1"/>
    <col min="2302" max="2302" width="12.421875" style="19" customWidth="1"/>
    <col min="2303" max="2548" width="9.140625" style="19" customWidth="1"/>
    <col min="2549" max="2549" width="6.28125" style="19" customWidth="1"/>
    <col min="2550" max="2551" width="7.8515625" style="19" customWidth="1"/>
    <col min="2552" max="2552" width="19.57421875" style="19" customWidth="1"/>
    <col min="2553" max="2553" width="12.8515625" style="19" customWidth="1"/>
    <col min="2554" max="2554" width="7.8515625" style="19" customWidth="1"/>
    <col min="2555" max="2556" width="11.8515625" style="19" customWidth="1"/>
    <col min="2557" max="2557" width="13.8515625" style="19" customWidth="1"/>
    <col min="2558" max="2558" width="12.421875" style="19" customWidth="1"/>
    <col min="2559" max="2804" width="9.140625" style="19" customWidth="1"/>
    <col min="2805" max="2805" width="6.28125" style="19" customWidth="1"/>
    <col min="2806" max="2807" width="7.8515625" style="19" customWidth="1"/>
    <col min="2808" max="2808" width="19.57421875" style="19" customWidth="1"/>
    <col min="2809" max="2809" width="12.8515625" style="19" customWidth="1"/>
    <col min="2810" max="2810" width="7.8515625" style="19" customWidth="1"/>
    <col min="2811" max="2812" width="11.8515625" style="19" customWidth="1"/>
    <col min="2813" max="2813" width="13.8515625" style="19" customWidth="1"/>
    <col min="2814" max="2814" width="12.421875" style="19" customWidth="1"/>
    <col min="2815" max="3060" width="9.140625" style="19" customWidth="1"/>
    <col min="3061" max="3061" width="6.28125" style="19" customWidth="1"/>
    <col min="3062" max="3063" width="7.8515625" style="19" customWidth="1"/>
    <col min="3064" max="3064" width="19.57421875" style="19" customWidth="1"/>
    <col min="3065" max="3065" width="12.8515625" style="19" customWidth="1"/>
    <col min="3066" max="3066" width="7.8515625" style="19" customWidth="1"/>
    <col min="3067" max="3068" width="11.8515625" style="19" customWidth="1"/>
    <col min="3069" max="3069" width="13.8515625" style="19" customWidth="1"/>
    <col min="3070" max="3070" width="12.421875" style="19" customWidth="1"/>
    <col min="3071" max="3316" width="9.140625" style="19" customWidth="1"/>
    <col min="3317" max="3317" width="6.28125" style="19" customWidth="1"/>
    <col min="3318" max="3319" width="7.8515625" style="19" customWidth="1"/>
    <col min="3320" max="3320" width="19.57421875" style="19" customWidth="1"/>
    <col min="3321" max="3321" width="12.8515625" style="19" customWidth="1"/>
    <col min="3322" max="3322" width="7.8515625" style="19" customWidth="1"/>
    <col min="3323" max="3324" width="11.8515625" style="19" customWidth="1"/>
    <col min="3325" max="3325" width="13.8515625" style="19" customWidth="1"/>
    <col min="3326" max="3326" width="12.421875" style="19" customWidth="1"/>
    <col min="3327" max="3572" width="9.140625" style="19" customWidth="1"/>
    <col min="3573" max="3573" width="6.28125" style="19" customWidth="1"/>
    <col min="3574" max="3575" width="7.8515625" style="19" customWidth="1"/>
    <col min="3576" max="3576" width="19.57421875" style="19" customWidth="1"/>
    <col min="3577" max="3577" width="12.8515625" style="19" customWidth="1"/>
    <col min="3578" max="3578" width="7.8515625" style="19" customWidth="1"/>
    <col min="3579" max="3580" width="11.8515625" style="19" customWidth="1"/>
    <col min="3581" max="3581" width="13.8515625" style="19" customWidth="1"/>
    <col min="3582" max="3582" width="12.421875" style="19" customWidth="1"/>
    <col min="3583" max="3828" width="9.140625" style="19" customWidth="1"/>
    <col min="3829" max="3829" width="6.28125" style="19" customWidth="1"/>
    <col min="3830" max="3831" width="7.8515625" style="19" customWidth="1"/>
    <col min="3832" max="3832" width="19.57421875" style="19" customWidth="1"/>
    <col min="3833" max="3833" width="12.8515625" style="19" customWidth="1"/>
    <col min="3834" max="3834" width="7.8515625" style="19" customWidth="1"/>
    <col min="3835" max="3836" width="11.8515625" style="19" customWidth="1"/>
    <col min="3837" max="3837" width="13.8515625" style="19" customWidth="1"/>
    <col min="3838" max="3838" width="12.421875" style="19" customWidth="1"/>
    <col min="3839" max="4084" width="9.140625" style="19" customWidth="1"/>
    <col min="4085" max="4085" width="6.28125" style="19" customWidth="1"/>
    <col min="4086" max="4087" width="7.8515625" style="19" customWidth="1"/>
    <col min="4088" max="4088" width="19.57421875" style="19" customWidth="1"/>
    <col min="4089" max="4089" width="12.8515625" style="19" customWidth="1"/>
    <col min="4090" max="4090" width="7.8515625" style="19" customWidth="1"/>
    <col min="4091" max="4092" width="11.8515625" style="19" customWidth="1"/>
    <col min="4093" max="4093" width="13.8515625" style="19" customWidth="1"/>
    <col min="4094" max="4094" width="12.421875" style="19" customWidth="1"/>
    <col min="4095" max="4340" width="9.140625" style="19" customWidth="1"/>
    <col min="4341" max="4341" width="6.28125" style="19" customWidth="1"/>
    <col min="4342" max="4343" width="7.8515625" style="19" customWidth="1"/>
    <col min="4344" max="4344" width="19.57421875" style="19" customWidth="1"/>
    <col min="4345" max="4345" width="12.8515625" style="19" customWidth="1"/>
    <col min="4346" max="4346" width="7.8515625" style="19" customWidth="1"/>
    <col min="4347" max="4348" width="11.8515625" style="19" customWidth="1"/>
    <col min="4349" max="4349" width="13.8515625" style="19" customWidth="1"/>
    <col min="4350" max="4350" width="12.421875" style="19" customWidth="1"/>
    <col min="4351" max="4596" width="9.140625" style="19" customWidth="1"/>
    <col min="4597" max="4597" width="6.28125" style="19" customWidth="1"/>
    <col min="4598" max="4599" width="7.8515625" style="19" customWidth="1"/>
    <col min="4600" max="4600" width="19.57421875" style="19" customWidth="1"/>
    <col min="4601" max="4601" width="12.8515625" style="19" customWidth="1"/>
    <col min="4602" max="4602" width="7.8515625" style="19" customWidth="1"/>
    <col min="4603" max="4604" width="11.8515625" style="19" customWidth="1"/>
    <col min="4605" max="4605" width="13.8515625" style="19" customWidth="1"/>
    <col min="4606" max="4606" width="12.421875" style="19" customWidth="1"/>
    <col min="4607" max="4852" width="9.140625" style="19" customWidth="1"/>
    <col min="4853" max="4853" width="6.28125" style="19" customWidth="1"/>
    <col min="4854" max="4855" width="7.8515625" style="19" customWidth="1"/>
    <col min="4856" max="4856" width="19.57421875" style="19" customWidth="1"/>
    <col min="4857" max="4857" width="12.8515625" style="19" customWidth="1"/>
    <col min="4858" max="4858" width="7.8515625" style="19" customWidth="1"/>
    <col min="4859" max="4860" width="11.8515625" style="19" customWidth="1"/>
    <col min="4861" max="4861" width="13.8515625" style="19" customWidth="1"/>
    <col min="4862" max="4862" width="12.421875" style="19" customWidth="1"/>
    <col min="4863" max="5108" width="9.140625" style="19" customWidth="1"/>
    <col min="5109" max="5109" width="6.28125" style="19" customWidth="1"/>
    <col min="5110" max="5111" width="7.8515625" style="19" customWidth="1"/>
    <col min="5112" max="5112" width="19.57421875" style="19" customWidth="1"/>
    <col min="5113" max="5113" width="12.8515625" style="19" customWidth="1"/>
    <col min="5114" max="5114" width="7.8515625" style="19" customWidth="1"/>
    <col min="5115" max="5116" width="11.8515625" style="19" customWidth="1"/>
    <col min="5117" max="5117" width="13.8515625" style="19" customWidth="1"/>
    <col min="5118" max="5118" width="12.421875" style="19" customWidth="1"/>
    <col min="5119" max="5364" width="9.140625" style="19" customWidth="1"/>
    <col min="5365" max="5365" width="6.28125" style="19" customWidth="1"/>
    <col min="5366" max="5367" width="7.8515625" style="19" customWidth="1"/>
    <col min="5368" max="5368" width="19.57421875" style="19" customWidth="1"/>
    <col min="5369" max="5369" width="12.8515625" style="19" customWidth="1"/>
    <col min="5370" max="5370" width="7.8515625" style="19" customWidth="1"/>
    <col min="5371" max="5372" width="11.8515625" style="19" customWidth="1"/>
    <col min="5373" max="5373" width="13.8515625" style="19" customWidth="1"/>
    <col min="5374" max="5374" width="12.421875" style="19" customWidth="1"/>
    <col min="5375" max="5620" width="9.140625" style="19" customWidth="1"/>
    <col min="5621" max="5621" width="6.28125" style="19" customWidth="1"/>
    <col min="5622" max="5623" width="7.8515625" style="19" customWidth="1"/>
    <col min="5624" max="5624" width="19.57421875" style="19" customWidth="1"/>
    <col min="5625" max="5625" width="12.8515625" style="19" customWidth="1"/>
    <col min="5626" max="5626" width="7.8515625" style="19" customWidth="1"/>
    <col min="5627" max="5628" width="11.8515625" style="19" customWidth="1"/>
    <col min="5629" max="5629" width="13.8515625" style="19" customWidth="1"/>
    <col min="5630" max="5630" width="12.421875" style="19" customWidth="1"/>
    <col min="5631" max="5876" width="9.140625" style="19" customWidth="1"/>
    <col min="5877" max="5877" width="6.28125" style="19" customWidth="1"/>
    <col min="5878" max="5879" width="7.8515625" style="19" customWidth="1"/>
    <col min="5880" max="5880" width="19.57421875" style="19" customWidth="1"/>
    <col min="5881" max="5881" width="12.8515625" style="19" customWidth="1"/>
    <col min="5882" max="5882" width="7.8515625" style="19" customWidth="1"/>
    <col min="5883" max="5884" width="11.8515625" style="19" customWidth="1"/>
    <col min="5885" max="5885" width="13.8515625" style="19" customWidth="1"/>
    <col min="5886" max="5886" width="12.421875" style="19" customWidth="1"/>
    <col min="5887" max="6132" width="9.140625" style="19" customWidth="1"/>
    <col min="6133" max="6133" width="6.28125" style="19" customWidth="1"/>
    <col min="6134" max="6135" width="7.8515625" style="19" customWidth="1"/>
    <col min="6136" max="6136" width="19.57421875" style="19" customWidth="1"/>
    <col min="6137" max="6137" width="12.8515625" style="19" customWidth="1"/>
    <col min="6138" max="6138" width="7.8515625" style="19" customWidth="1"/>
    <col min="6139" max="6140" width="11.8515625" style="19" customWidth="1"/>
    <col min="6141" max="6141" width="13.8515625" style="19" customWidth="1"/>
    <col min="6142" max="6142" width="12.421875" style="19" customWidth="1"/>
    <col min="6143" max="6388" width="9.140625" style="19" customWidth="1"/>
    <col min="6389" max="6389" width="6.28125" style="19" customWidth="1"/>
    <col min="6390" max="6391" width="7.8515625" style="19" customWidth="1"/>
    <col min="6392" max="6392" width="19.57421875" style="19" customWidth="1"/>
    <col min="6393" max="6393" width="12.8515625" style="19" customWidth="1"/>
    <col min="6394" max="6394" width="7.8515625" style="19" customWidth="1"/>
    <col min="6395" max="6396" width="11.8515625" style="19" customWidth="1"/>
    <col min="6397" max="6397" width="13.8515625" style="19" customWidth="1"/>
    <col min="6398" max="6398" width="12.421875" style="19" customWidth="1"/>
    <col min="6399" max="6644" width="9.140625" style="19" customWidth="1"/>
    <col min="6645" max="6645" width="6.28125" style="19" customWidth="1"/>
    <col min="6646" max="6647" width="7.8515625" style="19" customWidth="1"/>
    <col min="6648" max="6648" width="19.57421875" style="19" customWidth="1"/>
    <col min="6649" max="6649" width="12.8515625" style="19" customWidth="1"/>
    <col min="6650" max="6650" width="7.8515625" style="19" customWidth="1"/>
    <col min="6651" max="6652" width="11.8515625" style="19" customWidth="1"/>
    <col min="6653" max="6653" width="13.8515625" style="19" customWidth="1"/>
    <col min="6654" max="6654" width="12.421875" style="19" customWidth="1"/>
    <col min="6655" max="6900" width="9.140625" style="19" customWidth="1"/>
    <col min="6901" max="6901" width="6.28125" style="19" customWidth="1"/>
    <col min="6902" max="6903" width="7.8515625" style="19" customWidth="1"/>
    <col min="6904" max="6904" width="19.57421875" style="19" customWidth="1"/>
    <col min="6905" max="6905" width="12.8515625" style="19" customWidth="1"/>
    <col min="6906" max="6906" width="7.8515625" style="19" customWidth="1"/>
    <col min="6907" max="6908" width="11.8515625" style="19" customWidth="1"/>
    <col min="6909" max="6909" width="13.8515625" style="19" customWidth="1"/>
    <col min="6910" max="6910" width="12.421875" style="19" customWidth="1"/>
    <col min="6911" max="7156" width="9.140625" style="19" customWidth="1"/>
    <col min="7157" max="7157" width="6.28125" style="19" customWidth="1"/>
    <col min="7158" max="7159" width="7.8515625" style="19" customWidth="1"/>
    <col min="7160" max="7160" width="19.57421875" style="19" customWidth="1"/>
    <col min="7161" max="7161" width="12.8515625" style="19" customWidth="1"/>
    <col min="7162" max="7162" width="7.8515625" style="19" customWidth="1"/>
    <col min="7163" max="7164" width="11.8515625" style="19" customWidth="1"/>
    <col min="7165" max="7165" width="13.8515625" style="19" customWidth="1"/>
    <col min="7166" max="7166" width="12.421875" style="19" customWidth="1"/>
    <col min="7167" max="7412" width="9.140625" style="19" customWidth="1"/>
    <col min="7413" max="7413" width="6.28125" style="19" customWidth="1"/>
    <col min="7414" max="7415" width="7.8515625" style="19" customWidth="1"/>
    <col min="7416" max="7416" width="19.57421875" style="19" customWidth="1"/>
    <col min="7417" max="7417" width="12.8515625" style="19" customWidth="1"/>
    <col min="7418" max="7418" width="7.8515625" style="19" customWidth="1"/>
    <col min="7419" max="7420" width="11.8515625" style="19" customWidth="1"/>
    <col min="7421" max="7421" width="13.8515625" style="19" customWidth="1"/>
    <col min="7422" max="7422" width="12.421875" style="19" customWidth="1"/>
    <col min="7423" max="7668" width="9.140625" style="19" customWidth="1"/>
    <col min="7669" max="7669" width="6.28125" style="19" customWidth="1"/>
    <col min="7670" max="7671" width="7.8515625" style="19" customWidth="1"/>
    <col min="7672" max="7672" width="19.57421875" style="19" customWidth="1"/>
    <col min="7673" max="7673" width="12.8515625" style="19" customWidth="1"/>
    <col min="7674" max="7674" width="7.8515625" style="19" customWidth="1"/>
    <col min="7675" max="7676" width="11.8515625" style="19" customWidth="1"/>
    <col min="7677" max="7677" width="13.8515625" style="19" customWidth="1"/>
    <col min="7678" max="7678" width="12.421875" style="19" customWidth="1"/>
    <col min="7679" max="7924" width="9.140625" style="19" customWidth="1"/>
    <col min="7925" max="7925" width="6.28125" style="19" customWidth="1"/>
    <col min="7926" max="7927" width="7.8515625" style="19" customWidth="1"/>
    <col min="7928" max="7928" width="19.57421875" style="19" customWidth="1"/>
    <col min="7929" max="7929" width="12.8515625" style="19" customWidth="1"/>
    <col min="7930" max="7930" width="7.8515625" style="19" customWidth="1"/>
    <col min="7931" max="7932" width="11.8515625" style="19" customWidth="1"/>
    <col min="7933" max="7933" width="13.8515625" style="19" customWidth="1"/>
    <col min="7934" max="7934" width="12.421875" style="19" customWidth="1"/>
    <col min="7935" max="8180" width="9.140625" style="19" customWidth="1"/>
    <col min="8181" max="8181" width="6.28125" style="19" customWidth="1"/>
    <col min="8182" max="8183" width="7.8515625" style="19" customWidth="1"/>
    <col min="8184" max="8184" width="19.57421875" style="19" customWidth="1"/>
    <col min="8185" max="8185" width="12.8515625" style="19" customWidth="1"/>
    <col min="8186" max="8186" width="7.8515625" style="19" customWidth="1"/>
    <col min="8187" max="8188" width="11.8515625" style="19" customWidth="1"/>
    <col min="8189" max="8189" width="13.8515625" style="19" customWidth="1"/>
    <col min="8190" max="8190" width="12.421875" style="19" customWidth="1"/>
    <col min="8191" max="8436" width="9.140625" style="19" customWidth="1"/>
    <col min="8437" max="8437" width="6.28125" style="19" customWidth="1"/>
    <col min="8438" max="8439" width="7.8515625" style="19" customWidth="1"/>
    <col min="8440" max="8440" width="19.57421875" style="19" customWidth="1"/>
    <col min="8441" max="8441" width="12.8515625" style="19" customWidth="1"/>
    <col min="8442" max="8442" width="7.8515625" style="19" customWidth="1"/>
    <col min="8443" max="8444" width="11.8515625" style="19" customWidth="1"/>
    <col min="8445" max="8445" width="13.8515625" style="19" customWidth="1"/>
    <col min="8446" max="8446" width="12.421875" style="19" customWidth="1"/>
    <col min="8447" max="8692" width="9.140625" style="19" customWidth="1"/>
    <col min="8693" max="8693" width="6.28125" style="19" customWidth="1"/>
    <col min="8694" max="8695" width="7.8515625" style="19" customWidth="1"/>
    <col min="8696" max="8696" width="19.57421875" style="19" customWidth="1"/>
    <col min="8697" max="8697" width="12.8515625" style="19" customWidth="1"/>
    <col min="8698" max="8698" width="7.8515625" style="19" customWidth="1"/>
    <col min="8699" max="8700" width="11.8515625" style="19" customWidth="1"/>
    <col min="8701" max="8701" width="13.8515625" style="19" customWidth="1"/>
    <col min="8702" max="8702" width="12.421875" style="19" customWidth="1"/>
    <col min="8703" max="8948" width="9.140625" style="19" customWidth="1"/>
    <col min="8949" max="8949" width="6.28125" style="19" customWidth="1"/>
    <col min="8950" max="8951" width="7.8515625" style="19" customWidth="1"/>
    <col min="8952" max="8952" width="19.57421875" style="19" customWidth="1"/>
    <col min="8953" max="8953" width="12.8515625" style="19" customWidth="1"/>
    <col min="8954" max="8954" width="7.8515625" style="19" customWidth="1"/>
    <col min="8955" max="8956" width="11.8515625" style="19" customWidth="1"/>
    <col min="8957" max="8957" width="13.8515625" style="19" customWidth="1"/>
    <col min="8958" max="8958" width="12.421875" style="19" customWidth="1"/>
    <col min="8959" max="9204" width="9.140625" style="19" customWidth="1"/>
    <col min="9205" max="9205" width="6.28125" style="19" customWidth="1"/>
    <col min="9206" max="9207" width="7.8515625" style="19" customWidth="1"/>
    <col min="9208" max="9208" width="19.57421875" style="19" customWidth="1"/>
    <col min="9209" max="9209" width="12.8515625" style="19" customWidth="1"/>
    <col min="9210" max="9210" width="7.8515625" style="19" customWidth="1"/>
    <col min="9211" max="9212" width="11.8515625" style="19" customWidth="1"/>
    <col min="9213" max="9213" width="13.8515625" style="19" customWidth="1"/>
    <col min="9214" max="9214" width="12.421875" style="19" customWidth="1"/>
    <col min="9215" max="9460" width="9.140625" style="19" customWidth="1"/>
    <col min="9461" max="9461" width="6.28125" style="19" customWidth="1"/>
    <col min="9462" max="9463" width="7.8515625" style="19" customWidth="1"/>
    <col min="9464" max="9464" width="19.57421875" style="19" customWidth="1"/>
    <col min="9465" max="9465" width="12.8515625" style="19" customWidth="1"/>
    <col min="9466" max="9466" width="7.8515625" style="19" customWidth="1"/>
    <col min="9467" max="9468" width="11.8515625" style="19" customWidth="1"/>
    <col min="9469" max="9469" width="13.8515625" style="19" customWidth="1"/>
    <col min="9470" max="9470" width="12.421875" style="19" customWidth="1"/>
    <col min="9471" max="9716" width="9.140625" style="19" customWidth="1"/>
    <col min="9717" max="9717" width="6.28125" style="19" customWidth="1"/>
    <col min="9718" max="9719" width="7.8515625" style="19" customWidth="1"/>
    <col min="9720" max="9720" width="19.57421875" style="19" customWidth="1"/>
    <col min="9721" max="9721" width="12.8515625" style="19" customWidth="1"/>
    <col min="9722" max="9722" width="7.8515625" style="19" customWidth="1"/>
    <col min="9723" max="9724" width="11.8515625" style="19" customWidth="1"/>
    <col min="9725" max="9725" width="13.8515625" style="19" customWidth="1"/>
    <col min="9726" max="9726" width="12.421875" style="19" customWidth="1"/>
    <col min="9727" max="9972" width="9.140625" style="19" customWidth="1"/>
    <col min="9973" max="9973" width="6.28125" style="19" customWidth="1"/>
    <col min="9974" max="9975" width="7.8515625" style="19" customWidth="1"/>
    <col min="9976" max="9976" width="19.57421875" style="19" customWidth="1"/>
    <col min="9977" max="9977" width="12.8515625" style="19" customWidth="1"/>
    <col min="9978" max="9978" width="7.8515625" style="19" customWidth="1"/>
    <col min="9979" max="9980" width="11.8515625" style="19" customWidth="1"/>
    <col min="9981" max="9981" width="13.8515625" style="19" customWidth="1"/>
    <col min="9982" max="9982" width="12.421875" style="19" customWidth="1"/>
    <col min="9983" max="10228" width="9.140625" style="19" customWidth="1"/>
    <col min="10229" max="10229" width="6.28125" style="19" customWidth="1"/>
    <col min="10230" max="10231" width="7.8515625" style="19" customWidth="1"/>
    <col min="10232" max="10232" width="19.57421875" style="19" customWidth="1"/>
    <col min="10233" max="10233" width="12.8515625" style="19" customWidth="1"/>
    <col min="10234" max="10234" width="7.8515625" style="19" customWidth="1"/>
    <col min="10235" max="10236" width="11.8515625" style="19" customWidth="1"/>
    <col min="10237" max="10237" width="13.8515625" style="19" customWidth="1"/>
    <col min="10238" max="10238" width="12.421875" style="19" customWidth="1"/>
    <col min="10239" max="10484" width="9.140625" style="19" customWidth="1"/>
    <col min="10485" max="10485" width="6.28125" style="19" customWidth="1"/>
    <col min="10486" max="10487" width="7.8515625" style="19" customWidth="1"/>
    <col min="10488" max="10488" width="19.57421875" style="19" customWidth="1"/>
    <col min="10489" max="10489" width="12.8515625" style="19" customWidth="1"/>
    <col min="10490" max="10490" width="7.8515625" style="19" customWidth="1"/>
    <col min="10491" max="10492" width="11.8515625" style="19" customWidth="1"/>
    <col min="10493" max="10493" width="13.8515625" style="19" customWidth="1"/>
    <col min="10494" max="10494" width="12.421875" style="19" customWidth="1"/>
    <col min="10495" max="10740" width="9.140625" style="19" customWidth="1"/>
    <col min="10741" max="10741" width="6.28125" style="19" customWidth="1"/>
    <col min="10742" max="10743" width="7.8515625" style="19" customWidth="1"/>
    <col min="10744" max="10744" width="19.57421875" style="19" customWidth="1"/>
    <col min="10745" max="10745" width="12.8515625" style="19" customWidth="1"/>
    <col min="10746" max="10746" width="7.8515625" style="19" customWidth="1"/>
    <col min="10747" max="10748" width="11.8515625" style="19" customWidth="1"/>
    <col min="10749" max="10749" width="13.8515625" style="19" customWidth="1"/>
    <col min="10750" max="10750" width="12.421875" style="19" customWidth="1"/>
    <col min="10751" max="10996" width="9.140625" style="19" customWidth="1"/>
    <col min="10997" max="10997" width="6.28125" style="19" customWidth="1"/>
    <col min="10998" max="10999" width="7.8515625" style="19" customWidth="1"/>
    <col min="11000" max="11000" width="19.57421875" style="19" customWidth="1"/>
    <col min="11001" max="11001" width="12.8515625" style="19" customWidth="1"/>
    <col min="11002" max="11002" width="7.8515625" style="19" customWidth="1"/>
    <col min="11003" max="11004" width="11.8515625" style="19" customWidth="1"/>
    <col min="11005" max="11005" width="13.8515625" style="19" customWidth="1"/>
    <col min="11006" max="11006" width="12.421875" style="19" customWidth="1"/>
    <col min="11007" max="11252" width="9.140625" style="19" customWidth="1"/>
    <col min="11253" max="11253" width="6.28125" style="19" customWidth="1"/>
    <col min="11254" max="11255" width="7.8515625" style="19" customWidth="1"/>
    <col min="11256" max="11256" width="19.57421875" style="19" customWidth="1"/>
    <col min="11257" max="11257" width="12.8515625" style="19" customWidth="1"/>
    <col min="11258" max="11258" width="7.8515625" style="19" customWidth="1"/>
    <col min="11259" max="11260" width="11.8515625" style="19" customWidth="1"/>
    <col min="11261" max="11261" width="13.8515625" style="19" customWidth="1"/>
    <col min="11262" max="11262" width="12.421875" style="19" customWidth="1"/>
    <col min="11263" max="11508" width="9.140625" style="19" customWidth="1"/>
    <col min="11509" max="11509" width="6.28125" style="19" customWidth="1"/>
    <col min="11510" max="11511" width="7.8515625" style="19" customWidth="1"/>
    <col min="11512" max="11512" width="19.57421875" style="19" customWidth="1"/>
    <col min="11513" max="11513" width="12.8515625" style="19" customWidth="1"/>
    <col min="11514" max="11514" width="7.8515625" style="19" customWidth="1"/>
    <col min="11515" max="11516" width="11.8515625" style="19" customWidth="1"/>
    <col min="11517" max="11517" width="13.8515625" style="19" customWidth="1"/>
    <col min="11518" max="11518" width="12.421875" style="19" customWidth="1"/>
    <col min="11519" max="11764" width="9.140625" style="19" customWidth="1"/>
    <col min="11765" max="11765" width="6.28125" style="19" customWidth="1"/>
    <col min="11766" max="11767" width="7.8515625" style="19" customWidth="1"/>
    <col min="11768" max="11768" width="19.57421875" style="19" customWidth="1"/>
    <col min="11769" max="11769" width="12.8515625" style="19" customWidth="1"/>
    <col min="11770" max="11770" width="7.8515625" style="19" customWidth="1"/>
    <col min="11771" max="11772" width="11.8515625" style="19" customWidth="1"/>
    <col min="11773" max="11773" width="13.8515625" style="19" customWidth="1"/>
    <col min="11774" max="11774" width="12.421875" style="19" customWidth="1"/>
    <col min="11775" max="12020" width="9.140625" style="19" customWidth="1"/>
    <col min="12021" max="12021" width="6.28125" style="19" customWidth="1"/>
    <col min="12022" max="12023" width="7.8515625" style="19" customWidth="1"/>
    <col min="12024" max="12024" width="19.57421875" style="19" customWidth="1"/>
    <col min="12025" max="12025" width="12.8515625" style="19" customWidth="1"/>
    <col min="12026" max="12026" width="7.8515625" style="19" customWidth="1"/>
    <col min="12027" max="12028" width="11.8515625" style="19" customWidth="1"/>
    <col min="12029" max="12029" width="13.8515625" style="19" customWidth="1"/>
    <col min="12030" max="12030" width="12.421875" style="19" customWidth="1"/>
    <col min="12031" max="12276" width="9.140625" style="19" customWidth="1"/>
    <col min="12277" max="12277" width="6.28125" style="19" customWidth="1"/>
    <col min="12278" max="12279" width="7.8515625" style="19" customWidth="1"/>
    <col min="12280" max="12280" width="19.57421875" style="19" customWidth="1"/>
    <col min="12281" max="12281" width="12.8515625" style="19" customWidth="1"/>
    <col min="12282" max="12282" width="7.8515625" style="19" customWidth="1"/>
    <col min="12283" max="12284" width="11.8515625" style="19" customWidth="1"/>
    <col min="12285" max="12285" width="13.8515625" style="19" customWidth="1"/>
    <col min="12286" max="12286" width="12.421875" style="19" customWidth="1"/>
    <col min="12287" max="12532" width="9.140625" style="19" customWidth="1"/>
    <col min="12533" max="12533" width="6.28125" style="19" customWidth="1"/>
    <col min="12534" max="12535" width="7.8515625" style="19" customWidth="1"/>
    <col min="12536" max="12536" width="19.57421875" style="19" customWidth="1"/>
    <col min="12537" max="12537" width="12.8515625" style="19" customWidth="1"/>
    <col min="12538" max="12538" width="7.8515625" style="19" customWidth="1"/>
    <col min="12539" max="12540" width="11.8515625" style="19" customWidth="1"/>
    <col min="12541" max="12541" width="13.8515625" style="19" customWidth="1"/>
    <col min="12542" max="12542" width="12.421875" style="19" customWidth="1"/>
    <col min="12543" max="12788" width="9.140625" style="19" customWidth="1"/>
    <col min="12789" max="12789" width="6.28125" style="19" customWidth="1"/>
    <col min="12790" max="12791" width="7.8515625" style="19" customWidth="1"/>
    <col min="12792" max="12792" width="19.57421875" style="19" customWidth="1"/>
    <col min="12793" max="12793" width="12.8515625" style="19" customWidth="1"/>
    <col min="12794" max="12794" width="7.8515625" style="19" customWidth="1"/>
    <col min="12795" max="12796" width="11.8515625" style="19" customWidth="1"/>
    <col min="12797" max="12797" width="13.8515625" style="19" customWidth="1"/>
    <col min="12798" max="12798" width="12.421875" style="19" customWidth="1"/>
    <col min="12799" max="13044" width="9.140625" style="19" customWidth="1"/>
    <col min="13045" max="13045" width="6.28125" style="19" customWidth="1"/>
    <col min="13046" max="13047" width="7.8515625" style="19" customWidth="1"/>
    <col min="13048" max="13048" width="19.57421875" style="19" customWidth="1"/>
    <col min="13049" max="13049" width="12.8515625" style="19" customWidth="1"/>
    <col min="13050" max="13050" width="7.8515625" style="19" customWidth="1"/>
    <col min="13051" max="13052" width="11.8515625" style="19" customWidth="1"/>
    <col min="13053" max="13053" width="13.8515625" style="19" customWidth="1"/>
    <col min="13054" max="13054" width="12.421875" style="19" customWidth="1"/>
    <col min="13055" max="13300" width="9.140625" style="19" customWidth="1"/>
    <col min="13301" max="13301" width="6.28125" style="19" customWidth="1"/>
    <col min="13302" max="13303" width="7.8515625" style="19" customWidth="1"/>
    <col min="13304" max="13304" width="19.57421875" style="19" customWidth="1"/>
    <col min="13305" max="13305" width="12.8515625" style="19" customWidth="1"/>
    <col min="13306" max="13306" width="7.8515625" style="19" customWidth="1"/>
    <col min="13307" max="13308" width="11.8515625" style="19" customWidth="1"/>
    <col min="13309" max="13309" width="13.8515625" style="19" customWidth="1"/>
    <col min="13310" max="13310" width="12.421875" style="19" customWidth="1"/>
    <col min="13311" max="13556" width="9.140625" style="19" customWidth="1"/>
    <col min="13557" max="13557" width="6.28125" style="19" customWidth="1"/>
    <col min="13558" max="13559" width="7.8515625" style="19" customWidth="1"/>
    <col min="13560" max="13560" width="19.57421875" style="19" customWidth="1"/>
    <col min="13561" max="13561" width="12.8515625" style="19" customWidth="1"/>
    <col min="13562" max="13562" width="7.8515625" style="19" customWidth="1"/>
    <col min="13563" max="13564" width="11.8515625" style="19" customWidth="1"/>
    <col min="13565" max="13565" width="13.8515625" style="19" customWidth="1"/>
    <col min="13566" max="13566" width="12.421875" style="19" customWidth="1"/>
    <col min="13567" max="13812" width="9.140625" style="19" customWidth="1"/>
    <col min="13813" max="13813" width="6.28125" style="19" customWidth="1"/>
    <col min="13814" max="13815" width="7.8515625" style="19" customWidth="1"/>
    <col min="13816" max="13816" width="19.57421875" style="19" customWidth="1"/>
    <col min="13817" max="13817" width="12.8515625" style="19" customWidth="1"/>
    <col min="13818" max="13818" width="7.8515625" style="19" customWidth="1"/>
    <col min="13819" max="13820" width="11.8515625" style="19" customWidth="1"/>
    <col min="13821" max="13821" width="13.8515625" style="19" customWidth="1"/>
    <col min="13822" max="13822" width="12.421875" style="19" customWidth="1"/>
    <col min="13823" max="14068" width="9.140625" style="19" customWidth="1"/>
    <col min="14069" max="14069" width="6.28125" style="19" customWidth="1"/>
    <col min="14070" max="14071" width="7.8515625" style="19" customWidth="1"/>
    <col min="14072" max="14072" width="19.57421875" style="19" customWidth="1"/>
    <col min="14073" max="14073" width="12.8515625" style="19" customWidth="1"/>
    <col min="14074" max="14074" width="7.8515625" style="19" customWidth="1"/>
    <col min="14075" max="14076" width="11.8515625" style="19" customWidth="1"/>
    <col min="14077" max="14077" width="13.8515625" style="19" customWidth="1"/>
    <col min="14078" max="14078" width="12.421875" style="19" customWidth="1"/>
    <col min="14079" max="14324" width="9.140625" style="19" customWidth="1"/>
    <col min="14325" max="14325" width="6.28125" style="19" customWidth="1"/>
    <col min="14326" max="14327" width="7.8515625" style="19" customWidth="1"/>
    <col min="14328" max="14328" width="19.57421875" style="19" customWidth="1"/>
    <col min="14329" max="14329" width="12.8515625" style="19" customWidth="1"/>
    <col min="14330" max="14330" width="7.8515625" style="19" customWidth="1"/>
    <col min="14331" max="14332" width="11.8515625" style="19" customWidth="1"/>
    <col min="14333" max="14333" width="13.8515625" style="19" customWidth="1"/>
    <col min="14334" max="14334" width="12.421875" style="19" customWidth="1"/>
    <col min="14335" max="14580" width="9.140625" style="19" customWidth="1"/>
    <col min="14581" max="14581" width="6.28125" style="19" customWidth="1"/>
    <col min="14582" max="14583" width="7.8515625" style="19" customWidth="1"/>
    <col min="14584" max="14584" width="19.57421875" style="19" customWidth="1"/>
    <col min="14585" max="14585" width="12.8515625" style="19" customWidth="1"/>
    <col min="14586" max="14586" width="7.8515625" style="19" customWidth="1"/>
    <col min="14587" max="14588" width="11.8515625" style="19" customWidth="1"/>
    <col min="14589" max="14589" width="13.8515625" style="19" customWidth="1"/>
    <col min="14590" max="14590" width="12.421875" style="19" customWidth="1"/>
    <col min="14591" max="14836" width="9.140625" style="19" customWidth="1"/>
    <col min="14837" max="14837" width="6.28125" style="19" customWidth="1"/>
    <col min="14838" max="14839" width="7.8515625" style="19" customWidth="1"/>
    <col min="14840" max="14840" width="19.57421875" style="19" customWidth="1"/>
    <col min="14841" max="14841" width="12.8515625" style="19" customWidth="1"/>
    <col min="14842" max="14842" width="7.8515625" style="19" customWidth="1"/>
    <col min="14843" max="14844" width="11.8515625" style="19" customWidth="1"/>
    <col min="14845" max="14845" width="13.8515625" style="19" customWidth="1"/>
    <col min="14846" max="14846" width="12.421875" style="19" customWidth="1"/>
    <col min="14847" max="15092" width="9.140625" style="19" customWidth="1"/>
    <col min="15093" max="15093" width="6.28125" style="19" customWidth="1"/>
    <col min="15094" max="15095" width="7.8515625" style="19" customWidth="1"/>
    <col min="15096" max="15096" width="19.57421875" style="19" customWidth="1"/>
    <col min="15097" max="15097" width="12.8515625" style="19" customWidth="1"/>
    <col min="15098" max="15098" width="7.8515625" style="19" customWidth="1"/>
    <col min="15099" max="15100" width="11.8515625" style="19" customWidth="1"/>
    <col min="15101" max="15101" width="13.8515625" style="19" customWidth="1"/>
    <col min="15102" max="15102" width="12.421875" style="19" customWidth="1"/>
    <col min="15103" max="15348" width="9.140625" style="19" customWidth="1"/>
    <col min="15349" max="15349" width="6.28125" style="19" customWidth="1"/>
    <col min="15350" max="15351" width="7.8515625" style="19" customWidth="1"/>
    <col min="15352" max="15352" width="19.57421875" style="19" customWidth="1"/>
    <col min="15353" max="15353" width="12.8515625" style="19" customWidth="1"/>
    <col min="15354" max="15354" width="7.8515625" style="19" customWidth="1"/>
    <col min="15355" max="15356" width="11.8515625" style="19" customWidth="1"/>
    <col min="15357" max="15357" width="13.8515625" style="19" customWidth="1"/>
    <col min="15358" max="15358" width="12.421875" style="19" customWidth="1"/>
    <col min="15359" max="15604" width="9.140625" style="19" customWidth="1"/>
    <col min="15605" max="15605" width="6.28125" style="19" customWidth="1"/>
    <col min="15606" max="15607" width="7.8515625" style="19" customWidth="1"/>
    <col min="15608" max="15608" width="19.57421875" style="19" customWidth="1"/>
    <col min="15609" max="15609" width="12.8515625" style="19" customWidth="1"/>
    <col min="15610" max="15610" width="7.8515625" style="19" customWidth="1"/>
    <col min="15611" max="15612" width="11.8515625" style="19" customWidth="1"/>
    <col min="15613" max="15613" width="13.8515625" style="19" customWidth="1"/>
    <col min="15614" max="15614" width="12.421875" style="19" customWidth="1"/>
    <col min="15615" max="15860" width="9.140625" style="19" customWidth="1"/>
    <col min="15861" max="15861" width="6.28125" style="19" customWidth="1"/>
    <col min="15862" max="15863" width="7.8515625" style="19" customWidth="1"/>
    <col min="15864" max="15864" width="19.57421875" style="19" customWidth="1"/>
    <col min="15865" max="15865" width="12.8515625" style="19" customWidth="1"/>
    <col min="15866" max="15866" width="7.8515625" style="19" customWidth="1"/>
    <col min="15867" max="15868" width="11.8515625" style="19" customWidth="1"/>
    <col min="15869" max="15869" width="13.8515625" style="19" customWidth="1"/>
    <col min="15870" max="15870" width="12.421875" style="19" customWidth="1"/>
    <col min="15871" max="16116" width="9.140625" style="19" customWidth="1"/>
    <col min="16117" max="16117" width="6.28125" style="19" customWidth="1"/>
    <col min="16118" max="16119" width="7.8515625" style="19" customWidth="1"/>
    <col min="16120" max="16120" width="19.57421875" style="19" customWidth="1"/>
    <col min="16121" max="16121" width="12.8515625" style="19" customWidth="1"/>
    <col min="16122" max="16122" width="7.8515625" style="19" customWidth="1"/>
    <col min="16123" max="16124" width="11.8515625" style="19" customWidth="1"/>
    <col min="16125" max="16125" width="13.8515625" style="19" customWidth="1"/>
    <col min="16126" max="16126" width="12.421875" style="19" customWidth="1"/>
    <col min="16127" max="16384" width="9.140625" style="19" customWidth="1"/>
  </cols>
  <sheetData>
    <row r="1" spans="1:3" ht="12.75">
      <c r="A1" s="87" t="s">
        <v>286</v>
      </c>
      <c r="B1" s="88"/>
      <c r="C1" s="88"/>
    </row>
    <row r="3" spans="1:3" ht="13" thickBot="1">
      <c r="A3" s="87" t="s">
        <v>102</v>
      </c>
      <c r="B3" s="88"/>
      <c r="C3" s="88"/>
    </row>
    <row r="4" spans="1:3" ht="12.75">
      <c r="A4" s="17" t="s">
        <v>2</v>
      </c>
      <c r="B4" s="18" t="s">
        <v>3</v>
      </c>
      <c r="C4" s="11" t="s">
        <v>4</v>
      </c>
    </row>
    <row r="5" spans="1:3" ht="12.75">
      <c r="A5" s="23" t="s">
        <v>58</v>
      </c>
      <c r="B5" s="23" t="s">
        <v>59</v>
      </c>
      <c r="C5" s="24">
        <v>-2972.97</v>
      </c>
    </row>
    <row r="6" spans="1:3" ht="12.75">
      <c r="A6" s="23" t="s">
        <v>131</v>
      </c>
      <c r="B6" s="23" t="s">
        <v>132</v>
      </c>
      <c r="C6" s="24">
        <v>-3330.53</v>
      </c>
    </row>
    <row r="7" spans="1:3" ht="12.75">
      <c r="A7" s="23" t="s">
        <v>21</v>
      </c>
      <c r="B7" s="23" t="s">
        <v>22</v>
      </c>
      <c r="C7" s="24">
        <v>-8.15</v>
      </c>
    </row>
    <row r="8" spans="1:3" ht="12.75">
      <c r="A8" s="23" t="s">
        <v>279</v>
      </c>
      <c r="B8" s="23" t="s">
        <v>161</v>
      </c>
      <c r="C8" s="24">
        <v>-7699.83</v>
      </c>
    </row>
    <row r="9" spans="1:3" ht="12.75">
      <c r="A9" s="23" t="s">
        <v>41</v>
      </c>
      <c r="B9" s="23" t="s">
        <v>42</v>
      </c>
      <c r="C9" s="24">
        <v>-426.7</v>
      </c>
    </row>
    <row r="10" spans="1:3" ht="12.75">
      <c r="A10" s="23" t="s">
        <v>374</v>
      </c>
      <c r="B10" s="23" t="s">
        <v>361</v>
      </c>
      <c r="C10" s="24">
        <v>-6911.61</v>
      </c>
    </row>
    <row r="11" spans="2:3" ht="12.75">
      <c r="B11" s="20" t="s">
        <v>376</v>
      </c>
      <c r="C11" s="22">
        <f>SUM(C5:C10)</f>
        <v>-21349.79</v>
      </c>
    </row>
    <row r="12" spans="1:3" ht="12.75">
      <c r="A12" s="23" t="s">
        <v>103</v>
      </c>
      <c r="B12" s="23" t="s">
        <v>104</v>
      </c>
      <c r="C12" s="24">
        <v>5000</v>
      </c>
    </row>
    <row r="13" spans="1:3" ht="12.75">
      <c r="A13" s="23" t="s">
        <v>259</v>
      </c>
      <c r="B13" s="23" t="s">
        <v>260</v>
      </c>
      <c r="C13" s="24">
        <v>20000</v>
      </c>
    </row>
    <row r="14" spans="2:3" ht="12.75">
      <c r="B14" s="20" t="s">
        <v>377</v>
      </c>
      <c r="C14" s="22">
        <v>25000</v>
      </c>
    </row>
    <row r="15" spans="1:3" ht="12.75">
      <c r="A15" s="20"/>
      <c r="B15" s="20" t="s">
        <v>9</v>
      </c>
      <c r="C15" s="22">
        <f>C14+C11</f>
        <v>3650.209999999999</v>
      </c>
    </row>
  </sheetData>
  <autoFilter ref="A4:C15"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FF4B-50C2-4D0E-83D7-AD5B21E1A669}">
  <dimension ref="A1:C21"/>
  <sheetViews>
    <sheetView workbookViewId="0" topLeftCell="A1">
      <selection activeCell="H31" sqref="H31"/>
    </sheetView>
  </sheetViews>
  <sheetFormatPr defaultColWidth="9.140625" defaultRowHeight="12.75"/>
  <cols>
    <col min="1" max="1" width="8.140625" style="19" bestFit="1" customWidth="1"/>
    <col min="2" max="2" width="29.8515625" style="19" bestFit="1" customWidth="1"/>
    <col min="3" max="3" width="10.57421875" style="19" bestFit="1" customWidth="1"/>
    <col min="4" max="244" width="9.140625" style="19" customWidth="1"/>
    <col min="245" max="245" width="6.28125" style="19" customWidth="1"/>
    <col min="246" max="247" width="7.8515625" style="19" customWidth="1"/>
    <col min="248" max="248" width="19.57421875" style="19" customWidth="1"/>
    <col min="249" max="249" width="12.8515625" style="19" customWidth="1"/>
    <col min="250" max="250" width="7.8515625" style="19" customWidth="1"/>
    <col min="251" max="252" width="11.8515625" style="19" customWidth="1"/>
    <col min="253" max="253" width="13.8515625" style="19" customWidth="1"/>
    <col min="254" max="254" width="12.421875" style="19" customWidth="1"/>
    <col min="255" max="500" width="9.140625" style="19" customWidth="1"/>
    <col min="501" max="501" width="6.28125" style="19" customWidth="1"/>
    <col min="502" max="503" width="7.8515625" style="19" customWidth="1"/>
    <col min="504" max="504" width="19.57421875" style="19" customWidth="1"/>
    <col min="505" max="505" width="12.8515625" style="19" customWidth="1"/>
    <col min="506" max="506" width="7.8515625" style="19" customWidth="1"/>
    <col min="507" max="508" width="11.8515625" style="19" customWidth="1"/>
    <col min="509" max="509" width="13.8515625" style="19" customWidth="1"/>
    <col min="510" max="510" width="12.421875" style="19" customWidth="1"/>
    <col min="511" max="756" width="9.140625" style="19" customWidth="1"/>
    <col min="757" max="757" width="6.28125" style="19" customWidth="1"/>
    <col min="758" max="759" width="7.8515625" style="19" customWidth="1"/>
    <col min="760" max="760" width="19.57421875" style="19" customWidth="1"/>
    <col min="761" max="761" width="12.8515625" style="19" customWidth="1"/>
    <col min="762" max="762" width="7.8515625" style="19" customWidth="1"/>
    <col min="763" max="764" width="11.8515625" style="19" customWidth="1"/>
    <col min="765" max="765" width="13.8515625" style="19" customWidth="1"/>
    <col min="766" max="766" width="12.421875" style="19" customWidth="1"/>
    <col min="767" max="1012" width="9.140625" style="19" customWidth="1"/>
    <col min="1013" max="1013" width="6.28125" style="19" customWidth="1"/>
    <col min="1014" max="1015" width="7.8515625" style="19" customWidth="1"/>
    <col min="1016" max="1016" width="19.57421875" style="19" customWidth="1"/>
    <col min="1017" max="1017" width="12.8515625" style="19" customWidth="1"/>
    <col min="1018" max="1018" width="7.8515625" style="19" customWidth="1"/>
    <col min="1019" max="1020" width="11.8515625" style="19" customWidth="1"/>
    <col min="1021" max="1021" width="13.8515625" style="19" customWidth="1"/>
    <col min="1022" max="1022" width="12.421875" style="19" customWidth="1"/>
    <col min="1023" max="1268" width="9.140625" style="19" customWidth="1"/>
    <col min="1269" max="1269" width="6.28125" style="19" customWidth="1"/>
    <col min="1270" max="1271" width="7.8515625" style="19" customWidth="1"/>
    <col min="1272" max="1272" width="19.57421875" style="19" customWidth="1"/>
    <col min="1273" max="1273" width="12.8515625" style="19" customWidth="1"/>
    <col min="1274" max="1274" width="7.8515625" style="19" customWidth="1"/>
    <col min="1275" max="1276" width="11.8515625" style="19" customWidth="1"/>
    <col min="1277" max="1277" width="13.8515625" style="19" customWidth="1"/>
    <col min="1278" max="1278" width="12.421875" style="19" customWidth="1"/>
    <col min="1279" max="1524" width="9.140625" style="19" customWidth="1"/>
    <col min="1525" max="1525" width="6.28125" style="19" customWidth="1"/>
    <col min="1526" max="1527" width="7.8515625" style="19" customWidth="1"/>
    <col min="1528" max="1528" width="19.57421875" style="19" customWidth="1"/>
    <col min="1529" max="1529" width="12.8515625" style="19" customWidth="1"/>
    <col min="1530" max="1530" width="7.8515625" style="19" customWidth="1"/>
    <col min="1531" max="1532" width="11.8515625" style="19" customWidth="1"/>
    <col min="1533" max="1533" width="13.8515625" style="19" customWidth="1"/>
    <col min="1534" max="1534" width="12.421875" style="19" customWidth="1"/>
    <col min="1535" max="1780" width="9.140625" style="19" customWidth="1"/>
    <col min="1781" max="1781" width="6.28125" style="19" customWidth="1"/>
    <col min="1782" max="1783" width="7.8515625" style="19" customWidth="1"/>
    <col min="1784" max="1784" width="19.57421875" style="19" customWidth="1"/>
    <col min="1785" max="1785" width="12.8515625" style="19" customWidth="1"/>
    <col min="1786" max="1786" width="7.8515625" style="19" customWidth="1"/>
    <col min="1787" max="1788" width="11.8515625" style="19" customWidth="1"/>
    <col min="1789" max="1789" width="13.8515625" style="19" customWidth="1"/>
    <col min="1790" max="1790" width="12.421875" style="19" customWidth="1"/>
    <col min="1791" max="2036" width="9.140625" style="19" customWidth="1"/>
    <col min="2037" max="2037" width="6.28125" style="19" customWidth="1"/>
    <col min="2038" max="2039" width="7.8515625" style="19" customWidth="1"/>
    <col min="2040" max="2040" width="19.57421875" style="19" customWidth="1"/>
    <col min="2041" max="2041" width="12.8515625" style="19" customWidth="1"/>
    <col min="2042" max="2042" width="7.8515625" style="19" customWidth="1"/>
    <col min="2043" max="2044" width="11.8515625" style="19" customWidth="1"/>
    <col min="2045" max="2045" width="13.8515625" style="19" customWidth="1"/>
    <col min="2046" max="2046" width="12.421875" style="19" customWidth="1"/>
    <col min="2047" max="2292" width="9.140625" style="19" customWidth="1"/>
    <col min="2293" max="2293" width="6.28125" style="19" customWidth="1"/>
    <col min="2294" max="2295" width="7.8515625" style="19" customWidth="1"/>
    <col min="2296" max="2296" width="19.57421875" style="19" customWidth="1"/>
    <col min="2297" max="2297" width="12.8515625" style="19" customWidth="1"/>
    <col min="2298" max="2298" width="7.8515625" style="19" customWidth="1"/>
    <col min="2299" max="2300" width="11.8515625" style="19" customWidth="1"/>
    <col min="2301" max="2301" width="13.8515625" style="19" customWidth="1"/>
    <col min="2302" max="2302" width="12.421875" style="19" customWidth="1"/>
    <col min="2303" max="2548" width="9.140625" style="19" customWidth="1"/>
    <col min="2549" max="2549" width="6.28125" style="19" customWidth="1"/>
    <col min="2550" max="2551" width="7.8515625" style="19" customWidth="1"/>
    <col min="2552" max="2552" width="19.57421875" style="19" customWidth="1"/>
    <col min="2553" max="2553" width="12.8515625" style="19" customWidth="1"/>
    <col min="2554" max="2554" width="7.8515625" style="19" customWidth="1"/>
    <col min="2555" max="2556" width="11.8515625" style="19" customWidth="1"/>
    <col min="2557" max="2557" width="13.8515625" style="19" customWidth="1"/>
    <col min="2558" max="2558" width="12.421875" style="19" customWidth="1"/>
    <col min="2559" max="2804" width="9.140625" style="19" customWidth="1"/>
    <col min="2805" max="2805" width="6.28125" style="19" customWidth="1"/>
    <col min="2806" max="2807" width="7.8515625" style="19" customWidth="1"/>
    <col min="2808" max="2808" width="19.57421875" style="19" customWidth="1"/>
    <col min="2809" max="2809" width="12.8515625" style="19" customWidth="1"/>
    <col min="2810" max="2810" width="7.8515625" style="19" customWidth="1"/>
    <col min="2811" max="2812" width="11.8515625" style="19" customWidth="1"/>
    <col min="2813" max="2813" width="13.8515625" style="19" customWidth="1"/>
    <col min="2814" max="2814" width="12.421875" style="19" customWidth="1"/>
    <col min="2815" max="3060" width="9.140625" style="19" customWidth="1"/>
    <col min="3061" max="3061" width="6.28125" style="19" customWidth="1"/>
    <col min="3062" max="3063" width="7.8515625" style="19" customWidth="1"/>
    <col min="3064" max="3064" width="19.57421875" style="19" customWidth="1"/>
    <col min="3065" max="3065" width="12.8515625" style="19" customWidth="1"/>
    <col min="3066" max="3066" width="7.8515625" style="19" customWidth="1"/>
    <col min="3067" max="3068" width="11.8515625" style="19" customWidth="1"/>
    <col min="3069" max="3069" width="13.8515625" style="19" customWidth="1"/>
    <col min="3070" max="3070" width="12.421875" style="19" customWidth="1"/>
    <col min="3071" max="3316" width="9.140625" style="19" customWidth="1"/>
    <col min="3317" max="3317" width="6.28125" style="19" customWidth="1"/>
    <col min="3318" max="3319" width="7.8515625" style="19" customWidth="1"/>
    <col min="3320" max="3320" width="19.57421875" style="19" customWidth="1"/>
    <col min="3321" max="3321" width="12.8515625" style="19" customWidth="1"/>
    <col min="3322" max="3322" width="7.8515625" style="19" customWidth="1"/>
    <col min="3323" max="3324" width="11.8515625" style="19" customWidth="1"/>
    <col min="3325" max="3325" width="13.8515625" style="19" customWidth="1"/>
    <col min="3326" max="3326" width="12.421875" style="19" customWidth="1"/>
    <col min="3327" max="3572" width="9.140625" style="19" customWidth="1"/>
    <col min="3573" max="3573" width="6.28125" style="19" customWidth="1"/>
    <col min="3574" max="3575" width="7.8515625" style="19" customWidth="1"/>
    <col min="3576" max="3576" width="19.57421875" style="19" customWidth="1"/>
    <col min="3577" max="3577" width="12.8515625" style="19" customWidth="1"/>
    <col min="3578" max="3578" width="7.8515625" style="19" customWidth="1"/>
    <col min="3579" max="3580" width="11.8515625" style="19" customWidth="1"/>
    <col min="3581" max="3581" width="13.8515625" style="19" customWidth="1"/>
    <col min="3582" max="3582" width="12.421875" style="19" customWidth="1"/>
    <col min="3583" max="3828" width="9.140625" style="19" customWidth="1"/>
    <col min="3829" max="3829" width="6.28125" style="19" customWidth="1"/>
    <col min="3830" max="3831" width="7.8515625" style="19" customWidth="1"/>
    <col min="3832" max="3832" width="19.57421875" style="19" customWidth="1"/>
    <col min="3833" max="3833" width="12.8515625" style="19" customWidth="1"/>
    <col min="3834" max="3834" width="7.8515625" style="19" customWidth="1"/>
    <col min="3835" max="3836" width="11.8515625" style="19" customWidth="1"/>
    <col min="3837" max="3837" width="13.8515625" style="19" customWidth="1"/>
    <col min="3838" max="3838" width="12.421875" style="19" customWidth="1"/>
    <col min="3839" max="4084" width="9.140625" style="19" customWidth="1"/>
    <col min="4085" max="4085" width="6.28125" style="19" customWidth="1"/>
    <col min="4086" max="4087" width="7.8515625" style="19" customWidth="1"/>
    <col min="4088" max="4088" width="19.57421875" style="19" customWidth="1"/>
    <col min="4089" max="4089" width="12.8515625" style="19" customWidth="1"/>
    <col min="4090" max="4090" width="7.8515625" style="19" customWidth="1"/>
    <col min="4091" max="4092" width="11.8515625" style="19" customWidth="1"/>
    <col min="4093" max="4093" width="13.8515625" style="19" customWidth="1"/>
    <col min="4094" max="4094" width="12.421875" style="19" customWidth="1"/>
    <col min="4095" max="4340" width="9.140625" style="19" customWidth="1"/>
    <col min="4341" max="4341" width="6.28125" style="19" customWidth="1"/>
    <col min="4342" max="4343" width="7.8515625" style="19" customWidth="1"/>
    <col min="4344" max="4344" width="19.57421875" style="19" customWidth="1"/>
    <col min="4345" max="4345" width="12.8515625" style="19" customWidth="1"/>
    <col min="4346" max="4346" width="7.8515625" style="19" customWidth="1"/>
    <col min="4347" max="4348" width="11.8515625" style="19" customWidth="1"/>
    <col min="4349" max="4349" width="13.8515625" style="19" customWidth="1"/>
    <col min="4350" max="4350" width="12.421875" style="19" customWidth="1"/>
    <col min="4351" max="4596" width="9.140625" style="19" customWidth="1"/>
    <col min="4597" max="4597" width="6.28125" style="19" customWidth="1"/>
    <col min="4598" max="4599" width="7.8515625" style="19" customWidth="1"/>
    <col min="4600" max="4600" width="19.57421875" style="19" customWidth="1"/>
    <col min="4601" max="4601" width="12.8515625" style="19" customWidth="1"/>
    <col min="4602" max="4602" width="7.8515625" style="19" customWidth="1"/>
    <col min="4603" max="4604" width="11.8515625" style="19" customWidth="1"/>
    <col min="4605" max="4605" width="13.8515625" style="19" customWidth="1"/>
    <col min="4606" max="4606" width="12.421875" style="19" customWidth="1"/>
    <col min="4607" max="4852" width="9.140625" style="19" customWidth="1"/>
    <col min="4853" max="4853" width="6.28125" style="19" customWidth="1"/>
    <col min="4854" max="4855" width="7.8515625" style="19" customWidth="1"/>
    <col min="4856" max="4856" width="19.57421875" style="19" customWidth="1"/>
    <col min="4857" max="4857" width="12.8515625" style="19" customWidth="1"/>
    <col min="4858" max="4858" width="7.8515625" style="19" customWidth="1"/>
    <col min="4859" max="4860" width="11.8515625" style="19" customWidth="1"/>
    <col min="4861" max="4861" width="13.8515625" style="19" customWidth="1"/>
    <col min="4862" max="4862" width="12.421875" style="19" customWidth="1"/>
    <col min="4863" max="5108" width="9.140625" style="19" customWidth="1"/>
    <col min="5109" max="5109" width="6.28125" style="19" customWidth="1"/>
    <col min="5110" max="5111" width="7.8515625" style="19" customWidth="1"/>
    <col min="5112" max="5112" width="19.57421875" style="19" customWidth="1"/>
    <col min="5113" max="5113" width="12.8515625" style="19" customWidth="1"/>
    <col min="5114" max="5114" width="7.8515625" style="19" customWidth="1"/>
    <col min="5115" max="5116" width="11.8515625" style="19" customWidth="1"/>
    <col min="5117" max="5117" width="13.8515625" style="19" customWidth="1"/>
    <col min="5118" max="5118" width="12.421875" style="19" customWidth="1"/>
    <col min="5119" max="5364" width="9.140625" style="19" customWidth="1"/>
    <col min="5365" max="5365" width="6.28125" style="19" customWidth="1"/>
    <col min="5366" max="5367" width="7.8515625" style="19" customWidth="1"/>
    <col min="5368" max="5368" width="19.57421875" style="19" customWidth="1"/>
    <col min="5369" max="5369" width="12.8515625" style="19" customWidth="1"/>
    <col min="5370" max="5370" width="7.8515625" style="19" customWidth="1"/>
    <col min="5371" max="5372" width="11.8515625" style="19" customWidth="1"/>
    <col min="5373" max="5373" width="13.8515625" style="19" customWidth="1"/>
    <col min="5374" max="5374" width="12.421875" style="19" customWidth="1"/>
    <col min="5375" max="5620" width="9.140625" style="19" customWidth="1"/>
    <col min="5621" max="5621" width="6.28125" style="19" customWidth="1"/>
    <col min="5622" max="5623" width="7.8515625" style="19" customWidth="1"/>
    <col min="5624" max="5624" width="19.57421875" style="19" customWidth="1"/>
    <col min="5625" max="5625" width="12.8515625" style="19" customWidth="1"/>
    <col min="5626" max="5626" width="7.8515625" style="19" customWidth="1"/>
    <col min="5627" max="5628" width="11.8515625" style="19" customWidth="1"/>
    <col min="5629" max="5629" width="13.8515625" style="19" customWidth="1"/>
    <col min="5630" max="5630" width="12.421875" style="19" customWidth="1"/>
    <col min="5631" max="5876" width="9.140625" style="19" customWidth="1"/>
    <col min="5877" max="5877" width="6.28125" style="19" customWidth="1"/>
    <col min="5878" max="5879" width="7.8515625" style="19" customWidth="1"/>
    <col min="5880" max="5880" width="19.57421875" style="19" customWidth="1"/>
    <col min="5881" max="5881" width="12.8515625" style="19" customWidth="1"/>
    <col min="5882" max="5882" width="7.8515625" style="19" customWidth="1"/>
    <col min="5883" max="5884" width="11.8515625" style="19" customWidth="1"/>
    <col min="5885" max="5885" width="13.8515625" style="19" customWidth="1"/>
    <col min="5886" max="5886" width="12.421875" style="19" customWidth="1"/>
    <col min="5887" max="6132" width="9.140625" style="19" customWidth="1"/>
    <col min="6133" max="6133" width="6.28125" style="19" customWidth="1"/>
    <col min="6134" max="6135" width="7.8515625" style="19" customWidth="1"/>
    <col min="6136" max="6136" width="19.57421875" style="19" customWidth="1"/>
    <col min="6137" max="6137" width="12.8515625" style="19" customWidth="1"/>
    <col min="6138" max="6138" width="7.8515625" style="19" customWidth="1"/>
    <col min="6139" max="6140" width="11.8515625" style="19" customWidth="1"/>
    <col min="6141" max="6141" width="13.8515625" style="19" customWidth="1"/>
    <col min="6142" max="6142" width="12.421875" style="19" customWidth="1"/>
    <col min="6143" max="6388" width="9.140625" style="19" customWidth="1"/>
    <col min="6389" max="6389" width="6.28125" style="19" customWidth="1"/>
    <col min="6390" max="6391" width="7.8515625" style="19" customWidth="1"/>
    <col min="6392" max="6392" width="19.57421875" style="19" customWidth="1"/>
    <col min="6393" max="6393" width="12.8515625" style="19" customWidth="1"/>
    <col min="6394" max="6394" width="7.8515625" style="19" customWidth="1"/>
    <col min="6395" max="6396" width="11.8515625" style="19" customWidth="1"/>
    <col min="6397" max="6397" width="13.8515625" style="19" customWidth="1"/>
    <col min="6398" max="6398" width="12.421875" style="19" customWidth="1"/>
    <col min="6399" max="6644" width="9.140625" style="19" customWidth="1"/>
    <col min="6645" max="6645" width="6.28125" style="19" customWidth="1"/>
    <col min="6646" max="6647" width="7.8515625" style="19" customWidth="1"/>
    <col min="6648" max="6648" width="19.57421875" style="19" customWidth="1"/>
    <col min="6649" max="6649" width="12.8515625" style="19" customWidth="1"/>
    <col min="6650" max="6650" width="7.8515625" style="19" customWidth="1"/>
    <col min="6651" max="6652" width="11.8515625" style="19" customWidth="1"/>
    <col min="6653" max="6653" width="13.8515625" style="19" customWidth="1"/>
    <col min="6654" max="6654" width="12.421875" style="19" customWidth="1"/>
    <col min="6655" max="6900" width="9.140625" style="19" customWidth="1"/>
    <col min="6901" max="6901" width="6.28125" style="19" customWidth="1"/>
    <col min="6902" max="6903" width="7.8515625" style="19" customWidth="1"/>
    <col min="6904" max="6904" width="19.57421875" style="19" customWidth="1"/>
    <col min="6905" max="6905" width="12.8515625" style="19" customWidth="1"/>
    <col min="6906" max="6906" width="7.8515625" style="19" customWidth="1"/>
    <col min="6907" max="6908" width="11.8515625" style="19" customWidth="1"/>
    <col min="6909" max="6909" width="13.8515625" style="19" customWidth="1"/>
    <col min="6910" max="6910" width="12.421875" style="19" customWidth="1"/>
    <col min="6911" max="7156" width="9.140625" style="19" customWidth="1"/>
    <col min="7157" max="7157" width="6.28125" style="19" customWidth="1"/>
    <col min="7158" max="7159" width="7.8515625" style="19" customWidth="1"/>
    <col min="7160" max="7160" width="19.57421875" style="19" customWidth="1"/>
    <col min="7161" max="7161" width="12.8515625" style="19" customWidth="1"/>
    <col min="7162" max="7162" width="7.8515625" style="19" customWidth="1"/>
    <col min="7163" max="7164" width="11.8515625" style="19" customWidth="1"/>
    <col min="7165" max="7165" width="13.8515625" style="19" customWidth="1"/>
    <col min="7166" max="7166" width="12.421875" style="19" customWidth="1"/>
    <col min="7167" max="7412" width="9.140625" style="19" customWidth="1"/>
    <col min="7413" max="7413" width="6.28125" style="19" customWidth="1"/>
    <col min="7414" max="7415" width="7.8515625" style="19" customWidth="1"/>
    <col min="7416" max="7416" width="19.57421875" style="19" customWidth="1"/>
    <col min="7417" max="7417" width="12.8515625" style="19" customWidth="1"/>
    <col min="7418" max="7418" width="7.8515625" style="19" customWidth="1"/>
    <col min="7419" max="7420" width="11.8515625" style="19" customWidth="1"/>
    <col min="7421" max="7421" width="13.8515625" style="19" customWidth="1"/>
    <col min="7422" max="7422" width="12.421875" style="19" customWidth="1"/>
    <col min="7423" max="7668" width="9.140625" style="19" customWidth="1"/>
    <col min="7669" max="7669" width="6.28125" style="19" customWidth="1"/>
    <col min="7670" max="7671" width="7.8515625" style="19" customWidth="1"/>
    <col min="7672" max="7672" width="19.57421875" style="19" customWidth="1"/>
    <col min="7673" max="7673" width="12.8515625" style="19" customWidth="1"/>
    <col min="7674" max="7674" width="7.8515625" style="19" customWidth="1"/>
    <col min="7675" max="7676" width="11.8515625" style="19" customWidth="1"/>
    <col min="7677" max="7677" width="13.8515625" style="19" customWidth="1"/>
    <col min="7678" max="7678" width="12.421875" style="19" customWidth="1"/>
    <col min="7679" max="7924" width="9.140625" style="19" customWidth="1"/>
    <col min="7925" max="7925" width="6.28125" style="19" customWidth="1"/>
    <col min="7926" max="7927" width="7.8515625" style="19" customWidth="1"/>
    <col min="7928" max="7928" width="19.57421875" style="19" customWidth="1"/>
    <col min="7929" max="7929" width="12.8515625" style="19" customWidth="1"/>
    <col min="7930" max="7930" width="7.8515625" style="19" customWidth="1"/>
    <col min="7931" max="7932" width="11.8515625" style="19" customWidth="1"/>
    <col min="7933" max="7933" width="13.8515625" style="19" customWidth="1"/>
    <col min="7934" max="7934" width="12.421875" style="19" customWidth="1"/>
    <col min="7935" max="8180" width="9.140625" style="19" customWidth="1"/>
    <col min="8181" max="8181" width="6.28125" style="19" customWidth="1"/>
    <col min="8182" max="8183" width="7.8515625" style="19" customWidth="1"/>
    <col min="8184" max="8184" width="19.57421875" style="19" customWidth="1"/>
    <col min="8185" max="8185" width="12.8515625" style="19" customWidth="1"/>
    <col min="8186" max="8186" width="7.8515625" style="19" customWidth="1"/>
    <col min="8187" max="8188" width="11.8515625" style="19" customWidth="1"/>
    <col min="8189" max="8189" width="13.8515625" style="19" customWidth="1"/>
    <col min="8190" max="8190" width="12.421875" style="19" customWidth="1"/>
    <col min="8191" max="8436" width="9.140625" style="19" customWidth="1"/>
    <col min="8437" max="8437" width="6.28125" style="19" customWidth="1"/>
    <col min="8438" max="8439" width="7.8515625" style="19" customWidth="1"/>
    <col min="8440" max="8440" width="19.57421875" style="19" customWidth="1"/>
    <col min="8441" max="8441" width="12.8515625" style="19" customWidth="1"/>
    <col min="8442" max="8442" width="7.8515625" style="19" customWidth="1"/>
    <col min="8443" max="8444" width="11.8515625" style="19" customWidth="1"/>
    <col min="8445" max="8445" width="13.8515625" style="19" customWidth="1"/>
    <col min="8446" max="8446" width="12.421875" style="19" customWidth="1"/>
    <col min="8447" max="8692" width="9.140625" style="19" customWidth="1"/>
    <col min="8693" max="8693" width="6.28125" style="19" customWidth="1"/>
    <col min="8694" max="8695" width="7.8515625" style="19" customWidth="1"/>
    <col min="8696" max="8696" width="19.57421875" style="19" customWidth="1"/>
    <col min="8697" max="8697" width="12.8515625" style="19" customWidth="1"/>
    <col min="8698" max="8698" width="7.8515625" style="19" customWidth="1"/>
    <col min="8699" max="8700" width="11.8515625" style="19" customWidth="1"/>
    <col min="8701" max="8701" width="13.8515625" style="19" customWidth="1"/>
    <col min="8702" max="8702" width="12.421875" style="19" customWidth="1"/>
    <col min="8703" max="8948" width="9.140625" style="19" customWidth="1"/>
    <col min="8949" max="8949" width="6.28125" style="19" customWidth="1"/>
    <col min="8950" max="8951" width="7.8515625" style="19" customWidth="1"/>
    <col min="8952" max="8952" width="19.57421875" style="19" customWidth="1"/>
    <col min="8953" max="8953" width="12.8515625" style="19" customWidth="1"/>
    <col min="8954" max="8954" width="7.8515625" style="19" customWidth="1"/>
    <col min="8955" max="8956" width="11.8515625" style="19" customWidth="1"/>
    <col min="8957" max="8957" width="13.8515625" style="19" customWidth="1"/>
    <col min="8958" max="8958" width="12.421875" style="19" customWidth="1"/>
    <col min="8959" max="9204" width="9.140625" style="19" customWidth="1"/>
    <col min="9205" max="9205" width="6.28125" style="19" customWidth="1"/>
    <col min="9206" max="9207" width="7.8515625" style="19" customWidth="1"/>
    <col min="9208" max="9208" width="19.57421875" style="19" customWidth="1"/>
    <col min="9209" max="9209" width="12.8515625" style="19" customWidth="1"/>
    <col min="9210" max="9210" width="7.8515625" style="19" customWidth="1"/>
    <col min="9211" max="9212" width="11.8515625" style="19" customWidth="1"/>
    <col min="9213" max="9213" width="13.8515625" style="19" customWidth="1"/>
    <col min="9214" max="9214" width="12.421875" style="19" customWidth="1"/>
    <col min="9215" max="9460" width="9.140625" style="19" customWidth="1"/>
    <col min="9461" max="9461" width="6.28125" style="19" customWidth="1"/>
    <col min="9462" max="9463" width="7.8515625" style="19" customWidth="1"/>
    <col min="9464" max="9464" width="19.57421875" style="19" customWidth="1"/>
    <col min="9465" max="9465" width="12.8515625" style="19" customWidth="1"/>
    <col min="9466" max="9466" width="7.8515625" style="19" customWidth="1"/>
    <col min="9467" max="9468" width="11.8515625" style="19" customWidth="1"/>
    <col min="9469" max="9469" width="13.8515625" style="19" customWidth="1"/>
    <col min="9470" max="9470" width="12.421875" style="19" customWidth="1"/>
    <col min="9471" max="9716" width="9.140625" style="19" customWidth="1"/>
    <col min="9717" max="9717" width="6.28125" style="19" customWidth="1"/>
    <col min="9718" max="9719" width="7.8515625" style="19" customWidth="1"/>
    <col min="9720" max="9720" width="19.57421875" style="19" customWidth="1"/>
    <col min="9721" max="9721" width="12.8515625" style="19" customWidth="1"/>
    <col min="9722" max="9722" width="7.8515625" style="19" customWidth="1"/>
    <col min="9723" max="9724" width="11.8515625" style="19" customWidth="1"/>
    <col min="9725" max="9725" width="13.8515625" style="19" customWidth="1"/>
    <col min="9726" max="9726" width="12.421875" style="19" customWidth="1"/>
    <col min="9727" max="9972" width="9.140625" style="19" customWidth="1"/>
    <col min="9973" max="9973" width="6.28125" style="19" customWidth="1"/>
    <col min="9974" max="9975" width="7.8515625" style="19" customWidth="1"/>
    <col min="9976" max="9976" width="19.57421875" style="19" customWidth="1"/>
    <col min="9977" max="9977" width="12.8515625" style="19" customWidth="1"/>
    <col min="9978" max="9978" width="7.8515625" style="19" customWidth="1"/>
    <col min="9979" max="9980" width="11.8515625" style="19" customWidth="1"/>
    <col min="9981" max="9981" width="13.8515625" style="19" customWidth="1"/>
    <col min="9982" max="9982" width="12.421875" style="19" customWidth="1"/>
    <col min="9983" max="10228" width="9.140625" style="19" customWidth="1"/>
    <col min="10229" max="10229" width="6.28125" style="19" customWidth="1"/>
    <col min="10230" max="10231" width="7.8515625" style="19" customWidth="1"/>
    <col min="10232" max="10232" width="19.57421875" style="19" customWidth="1"/>
    <col min="10233" max="10233" width="12.8515625" style="19" customWidth="1"/>
    <col min="10234" max="10234" width="7.8515625" style="19" customWidth="1"/>
    <col min="10235" max="10236" width="11.8515625" style="19" customWidth="1"/>
    <col min="10237" max="10237" width="13.8515625" style="19" customWidth="1"/>
    <col min="10238" max="10238" width="12.421875" style="19" customWidth="1"/>
    <col min="10239" max="10484" width="9.140625" style="19" customWidth="1"/>
    <col min="10485" max="10485" width="6.28125" style="19" customWidth="1"/>
    <col min="10486" max="10487" width="7.8515625" style="19" customWidth="1"/>
    <col min="10488" max="10488" width="19.57421875" style="19" customWidth="1"/>
    <col min="10489" max="10489" width="12.8515625" style="19" customWidth="1"/>
    <col min="10490" max="10490" width="7.8515625" style="19" customWidth="1"/>
    <col min="10491" max="10492" width="11.8515625" style="19" customWidth="1"/>
    <col min="10493" max="10493" width="13.8515625" style="19" customWidth="1"/>
    <col min="10494" max="10494" width="12.421875" style="19" customWidth="1"/>
    <col min="10495" max="10740" width="9.140625" style="19" customWidth="1"/>
    <col min="10741" max="10741" width="6.28125" style="19" customWidth="1"/>
    <col min="10742" max="10743" width="7.8515625" style="19" customWidth="1"/>
    <col min="10744" max="10744" width="19.57421875" style="19" customWidth="1"/>
    <col min="10745" max="10745" width="12.8515625" style="19" customWidth="1"/>
    <col min="10746" max="10746" width="7.8515625" style="19" customWidth="1"/>
    <col min="10747" max="10748" width="11.8515625" style="19" customWidth="1"/>
    <col min="10749" max="10749" width="13.8515625" style="19" customWidth="1"/>
    <col min="10750" max="10750" width="12.421875" style="19" customWidth="1"/>
    <col min="10751" max="10996" width="9.140625" style="19" customWidth="1"/>
    <col min="10997" max="10997" width="6.28125" style="19" customWidth="1"/>
    <col min="10998" max="10999" width="7.8515625" style="19" customWidth="1"/>
    <col min="11000" max="11000" width="19.57421875" style="19" customWidth="1"/>
    <col min="11001" max="11001" width="12.8515625" style="19" customWidth="1"/>
    <col min="11002" max="11002" width="7.8515625" style="19" customWidth="1"/>
    <col min="11003" max="11004" width="11.8515625" style="19" customWidth="1"/>
    <col min="11005" max="11005" width="13.8515625" style="19" customWidth="1"/>
    <col min="11006" max="11006" width="12.421875" style="19" customWidth="1"/>
    <col min="11007" max="11252" width="9.140625" style="19" customWidth="1"/>
    <col min="11253" max="11253" width="6.28125" style="19" customWidth="1"/>
    <col min="11254" max="11255" width="7.8515625" style="19" customWidth="1"/>
    <col min="11256" max="11256" width="19.57421875" style="19" customWidth="1"/>
    <col min="11257" max="11257" width="12.8515625" style="19" customWidth="1"/>
    <col min="11258" max="11258" width="7.8515625" style="19" customWidth="1"/>
    <col min="11259" max="11260" width="11.8515625" style="19" customWidth="1"/>
    <col min="11261" max="11261" width="13.8515625" style="19" customWidth="1"/>
    <col min="11262" max="11262" width="12.421875" style="19" customWidth="1"/>
    <col min="11263" max="11508" width="9.140625" style="19" customWidth="1"/>
    <col min="11509" max="11509" width="6.28125" style="19" customWidth="1"/>
    <col min="11510" max="11511" width="7.8515625" style="19" customWidth="1"/>
    <col min="11512" max="11512" width="19.57421875" style="19" customWidth="1"/>
    <col min="11513" max="11513" width="12.8515625" style="19" customWidth="1"/>
    <col min="11514" max="11514" width="7.8515625" style="19" customWidth="1"/>
    <col min="11515" max="11516" width="11.8515625" style="19" customWidth="1"/>
    <col min="11517" max="11517" width="13.8515625" style="19" customWidth="1"/>
    <col min="11518" max="11518" width="12.421875" style="19" customWidth="1"/>
    <col min="11519" max="11764" width="9.140625" style="19" customWidth="1"/>
    <col min="11765" max="11765" width="6.28125" style="19" customWidth="1"/>
    <col min="11766" max="11767" width="7.8515625" style="19" customWidth="1"/>
    <col min="11768" max="11768" width="19.57421875" style="19" customWidth="1"/>
    <col min="11769" max="11769" width="12.8515625" style="19" customWidth="1"/>
    <col min="11770" max="11770" width="7.8515625" style="19" customWidth="1"/>
    <col min="11771" max="11772" width="11.8515625" style="19" customWidth="1"/>
    <col min="11773" max="11773" width="13.8515625" style="19" customWidth="1"/>
    <col min="11774" max="11774" width="12.421875" style="19" customWidth="1"/>
    <col min="11775" max="12020" width="9.140625" style="19" customWidth="1"/>
    <col min="12021" max="12021" width="6.28125" style="19" customWidth="1"/>
    <col min="12022" max="12023" width="7.8515625" style="19" customWidth="1"/>
    <col min="12024" max="12024" width="19.57421875" style="19" customWidth="1"/>
    <col min="12025" max="12025" width="12.8515625" style="19" customWidth="1"/>
    <col min="12026" max="12026" width="7.8515625" style="19" customWidth="1"/>
    <col min="12027" max="12028" width="11.8515625" style="19" customWidth="1"/>
    <col min="12029" max="12029" width="13.8515625" style="19" customWidth="1"/>
    <col min="12030" max="12030" width="12.421875" style="19" customWidth="1"/>
    <col min="12031" max="12276" width="9.140625" style="19" customWidth="1"/>
    <col min="12277" max="12277" width="6.28125" style="19" customWidth="1"/>
    <col min="12278" max="12279" width="7.8515625" style="19" customWidth="1"/>
    <col min="12280" max="12280" width="19.57421875" style="19" customWidth="1"/>
    <col min="12281" max="12281" width="12.8515625" style="19" customWidth="1"/>
    <col min="12282" max="12282" width="7.8515625" style="19" customWidth="1"/>
    <col min="12283" max="12284" width="11.8515625" style="19" customWidth="1"/>
    <col min="12285" max="12285" width="13.8515625" style="19" customWidth="1"/>
    <col min="12286" max="12286" width="12.421875" style="19" customWidth="1"/>
    <col min="12287" max="12532" width="9.140625" style="19" customWidth="1"/>
    <col min="12533" max="12533" width="6.28125" style="19" customWidth="1"/>
    <col min="12534" max="12535" width="7.8515625" style="19" customWidth="1"/>
    <col min="12536" max="12536" width="19.57421875" style="19" customWidth="1"/>
    <col min="12537" max="12537" width="12.8515625" style="19" customWidth="1"/>
    <col min="12538" max="12538" width="7.8515625" style="19" customWidth="1"/>
    <col min="12539" max="12540" width="11.8515625" style="19" customWidth="1"/>
    <col min="12541" max="12541" width="13.8515625" style="19" customWidth="1"/>
    <col min="12542" max="12542" width="12.421875" style="19" customWidth="1"/>
    <col min="12543" max="12788" width="9.140625" style="19" customWidth="1"/>
    <col min="12789" max="12789" width="6.28125" style="19" customWidth="1"/>
    <col min="12790" max="12791" width="7.8515625" style="19" customWidth="1"/>
    <col min="12792" max="12792" width="19.57421875" style="19" customWidth="1"/>
    <col min="12793" max="12793" width="12.8515625" style="19" customWidth="1"/>
    <col min="12794" max="12794" width="7.8515625" style="19" customWidth="1"/>
    <col min="12795" max="12796" width="11.8515625" style="19" customWidth="1"/>
    <col min="12797" max="12797" width="13.8515625" style="19" customWidth="1"/>
    <col min="12798" max="12798" width="12.421875" style="19" customWidth="1"/>
    <col min="12799" max="13044" width="9.140625" style="19" customWidth="1"/>
    <col min="13045" max="13045" width="6.28125" style="19" customWidth="1"/>
    <col min="13046" max="13047" width="7.8515625" style="19" customWidth="1"/>
    <col min="13048" max="13048" width="19.57421875" style="19" customWidth="1"/>
    <col min="13049" max="13049" width="12.8515625" style="19" customWidth="1"/>
    <col min="13050" max="13050" width="7.8515625" style="19" customWidth="1"/>
    <col min="13051" max="13052" width="11.8515625" style="19" customWidth="1"/>
    <col min="13053" max="13053" width="13.8515625" style="19" customWidth="1"/>
    <col min="13054" max="13054" width="12.421875" style="19" customWidth="1"/>
    <col min="13055" max="13300" width="9.140625" style="19" customWidth="1"/>
    <col min="13301" max="13301" width="6.28125" style="19" customWidth="1"/>
    <col min="13302" max="13303" width="7.8515625" style="19" customWidth="1"/>
    <col min="13304" max="13304" width="19.57421875" style="19" customWidth="1"/>
    <col min="13305" max="13305" width="12.8515625" style="19" customWidth="1"/>
    <col min="13306" max="13306" width="7.8515625" style="19" customWidth="1"/>
    <col min="13307" max="13308" width="11.8515625" style="19" customWidth="1"/>
    <col min="13309" max="13309" width="13.8515625" style="19" customWidth="1"/>
    <col min="13310" max="13310" width="12.421875" style="19" customWidth="1"/>
    <col min="13311" max="13556" width="9.140625" style="19" customWidth="1"/>
    <col min="13557" max="13557" width="6.28125" style="19" customWidth="1"/>
    <col min="13558" max="13559" width="7.8515625" style="19" customWidth="1"/>
    <col min="13560" max="13560" width="19.57421875" style="19" customWidth="1"/>
    <col min="13561" max="13561" width="12.8515625" style="19" customWidth="1"/>
    <col min="13562" max="13562" width="7.8515625" style="19" customWidth="1"/>
    <col min="13563" max="13564" width="11.8515625" style="19" customWidth="1"/>
    <col min="13565" max="13565" width="13.8515625" style="19" customWidth="1"/>
    <col min="13566" max="13566" width="12.421875" style="19" customWidth="1"/>
    <col min="13567" max="13812" width="9.140625" style="19" customWidth="1"/>
    <col min="13813" max="13813" width="6.28125" style="19" customWidth="1"/>
    <col min="13814" max="13815" width="7.8515625" style="19" customWidth="1"/>
    <col min="13816" max="13816" width="19.57421875" style="19" customWidth="1"/>
    <col min="13817" max="13817" width="12.8515625" style="19" customWidth="1"/>
    <col min="13818" max="13818" width="7.8515625" style="19" customWidth="1"/>
    <col min="13819" max="13820" width="11.8515625" style="19" customWidth="1"/>
    <col min="13821" max="13821" width="13.8515625" style="19" customWidth="1"/>
    <col min="13822" max="13822" width="12.421875" style="19" customWidth="1"/>
    <col min="13823" max="14068" width="9.140625" style="19" customWidth="1"/>
    <col min="14069" max="14069" width="6.28125" style="19" customWidth="1"/>
    <col min="14070" max="14071" width="7.8515625" style="19" customWidth="1"/>
    <col min="14072" max="14072" width="19.57421875" style="19" customWidth="1"/>
    <col min="14073" max="14073" width="12.8515625" style="19" customWidth="1"/>
    <col min="14074" max="14074" width="7.8515625" style="19" customWidth="1"/>
    <col min="14075" max="14076" width="11.8515625" style="19" customWidth="1"/>
    <col min="14077" max="14077" width="13.8515625" style="19" customWidth="1"/>
    <col min="14078" max="14078" width="12.421875" style="19" customWidth="1"/>
    <col min="14079" max="14324" width="9.140625" style="19" customWidth="1"/>
    <col min="14325" max="14325" width="6.28125" style="19" customWidth="1"/>
    <col min="14326" max="14327" width="7.8515625" style="19" customWidth="1"/>
    <col min="14328" max="14328" width="19.57421875" style="19" customWidth="1"/>
    <col min="14329" max="14329" width="12.8515625" style="19" customWidth="1"/>
    <col min="14330" max="14330" width="7.8515625" style="19" customWidth="1"/>
    <col min="14331" max="14332" width="11.8515625" style="19" customWidth="1"/>
    <col min="14333" max="14333" width="13.8515625" style="19" customWidth="1"/>
    <col min="14334" max="14334" width="12.421875" style="19" customWidth="1"/>
    <col min="14335" max="14580" width="9.140625" style="19" customWidth="1"/>
    <col min="14581" max="14581" width="6.28125" style="19" customWidth="1"/>
    <col min="14582" max="14583" width="7.8515625" style="19" customWidth="1"/>
    <col min="14584" max="14584" width="19.57421875" style="19" customWidth="1"/>
    <col min="14585" max="14585" width="12.8515625" style="19" customWidth="1"/>
    <col min="14586" max="14586" width="7.8515625" style="19" customWidth="1"/>
    <col min="14587" max="14588" width="11.8515625" style="19" customWidth="1"/>
    <col min="14589" max="14589" width="13.8515625" style="19" customWidth="1"/>
    <col min="14590" max="14590" width="12.421875" style="19" customWidth="1"/>
    <col min="14591" max="14836" width="9.140625" style="19" customWidth="1"/>
    <col min="14837" max="14837" width="6.28125" style="19" customWidth="1"/>
    <col min="14838" max="14839" width="7.8515625" style="19" customWidth="1"/>
    <col min="14840" max="14840" width="19.57421875" style="19" customWidth="1"/>
    <col min="14841" max="14841" width="12.8515625" style="19" customWidth="1"/>
    <col min="14842" max="14842" width="7.8515625" style="19" customWidth="1"/>
    <col min="14843" max="14844" width="11.8515625" style="19" customWidth="1"/>
    <col min="14845" max="14845" width="13.8515625" style="19" customWidth="1"/>
    <col min="14846" max="14846" width="12.421875" style="19" customWidth="1"/>
    <col min="14847" max="15092" width="9.140625" style="19" customWidth="1"/>
    <col min="15093" max="15093" width="6.28125" style="19" customWidth="1"/>
    <col min="15094" max="15095" width="7.8515625" style="19" customWidth="1"/>
    <col min="15096" max="15096" width="19.57421875" style="19" customWidth="1"/>
    <col min="15097" max="15097" width="12.8515625" style="19" customWidth="1"/>
    <col min="15098" max="15098" width="7.8515625" style="19" customWidth="1"/>
    <col min="15099" max="15100" width="11.8515625" style="19" customWidth="1"/>
    <col min="15101" max="15101" width="13.8515625" style="19" customWidth="1"/>
    <col min="15102" max="15102" width="12.421875" style="19" customWidth="1"/>
    <col min="15103" max="15348" width="9.140625" style="19" customWidth="1"/>
    <col min="15349" max="15349" width="6.28125" style="19" customWidth="1"/>
    <col min="15350" max="15351" width="7.8515625" style="19" customWidth="1"/>
    <col min="15352" max="15352" width="19.57421875" style="19" customWidth="1"/>
    <col min="15353" max="15353" width="12.8515625" style="19" customWidth="1"/>
    <col min="15354" max="15354" width="7.8515625" style="19" customWidth="1"/>
    <col min="15355" max="15356" width="11.8515625" style="19" customWidth="1"/>
    <col min="15357" max="15357" width="13.8515625" style="19" customWidth="1"/>
    <col min="15358" max="15358" width="12.421875" style="19" customWidth="1"/>
    <col min="15359" max="15604" width="9.140625" style="19" customWidth="1"/>
    <col min="15605" max="15605" width="6.28125" style="19" customWidth="1"/>
    <col min="15606" max="15607" width="7.8515625" style="19" customWidth="1"/>
    <col min="15608" max="15608" width="19.57421875" style="19" customWidth="1"/>
    <col min="15609" max="15609" width="12.8515625" style="19" customWidth="1"/>
    <col min="15610" max="15610" width="7.8515625" style="19" customWidth="1"/>
    <col min="15611" max="15612" width="11.8515625" style="19" customWidth="1"/>
    <col min="15613" max="15613" width="13.8515625" style="19" customWidth="1"/>
    <col min="15614" max="15614" width="12.421875" style="19" customWidth="1"/>
    <col min="15615" max="15860" width="9.140625" style="19" customWidth="1"/>
    <col min="15861" max="15861" width="6.28125" style="19" customWidth="1"/>
    <col min="15862" max="15863" width="7.8515625" style="19" customWidth="1"/>
    <col min="15864" max="15864" width="19.57421875" style="19" customWidth="1"/>
    <col min="15865" max="15865" width="12.8515625" style="19" customWidth="1"/>
    <col min="15866" max="15866" width="7.8515625" style="19" customWidth="1"/>
    <col min="15867" max="15868" width="11.8515625" style="19" customWidth="1"/>
    <col min="15869" max="15869" width="13.8515625" style="19" customWidth="1"/>
    <col min="15870" max="15870" width="12.421875" style="19" customWidth="1"/>
    <col min="15871" max="16116" width="9.140625" style="19" customWidth="1"/>
    <col min="16117" max="16117" width="6.28125" style="19" customWidth="1"/>
    <col min="16118" max="16119" width="7.8515625" style="19" customWidth="1"/>
    <col min="16120" max="16120" width="19.57421875" style="19" customWidth="1"/>
    <col min="16121" max="16121" width="12.8515625" style="19" customWidth="1"/>
    <col min="16122" max="16122" width="7.8515625" style="19" customWidth="1"/>
    <col min="16123" max="16124" width="11.8515625" style="19" customWidth="1"/>
    <col min="16125" max="16125" width="13.8515625" style="19" customWidth="1"/>
    <col min="16126" max="16126" width="12.421875" style="19" customWidth="1"/>
    <col min="16127" max="16384" width="9.140625" style="19" customWidth="1"/>
  </cols>
  <sheetData>
    <row r="1" spans="1:3" ht="12.75">
      <c r="A1" s="87" t="s">
        <v>286</v>
      </c>
      <c r="B1" s="88"/>
      <c r="C1" s="88"/>
    </row>
    <row r="3" spans="1:3" ht="13" thickBot="1">
      <c r="A3" s="87" t="s">
        <v>105</v>
      </c>
      <c r="B3" s="88"/>
      <c r="C3" s="88"/>
    </row>
    <row r="4" spans="1:3" ht="12.75">
      <c r="A4" s="17" t="s">
        <v>2</v>
      </c>
      <c r="B4" s="18" t="s">
        <v>3</v>
      </c>
      <c r="C4" s="53" t="s">
        <v>378</v>
      </c>
    </row>
    <row r="5" spans="1:3" ht="12.75">
      <c r="A5" s="23" t="s">
        <v>52</v>
      </c>
      <c r="B5" s="23" t="s">
        <v>53</v>
      </c>
      <c r="C5" s="24">
        <v>-480.78</v>
      </c>
    </row>
    <row r="6" spans="1:3" ht="12.75">
      <c r="A6" s="23" t="s">
        <v>83</v>
      </c>
      <c r="B6" s="23" t="s">
        <v>304</v>
      </c>
      <c r="C6" s="24">
        <v>-18.14</v>
      </c>
    </row>
    <row r="7" spans="1:3" ht="12.75">
      <c r="A7" s="23" t="s">
        <v>86</v>
      </c>
      <c r="B7" s="23" t="s">
        <v>87</v>
      </c>
      <c r="C7" s="24">
        <v>-242</v>
      </c>
    </row>
    <row r="8" spans="1:3" ht="12.75">
      <c r="A8" s="23" t="s">
        <v>62</v>
      </c>
      <c r="B8" s="23" t="s">
        <v>63</v>
      </c>
      <c r="C8" s="24">
        <v>-780</v>
      </c>
    </row>
    <row r="9" spans="1:3" ht="12.75">
      <c r="A9" s="23" t="s">
        <v>92</v>
      </c>
      <c r="B9" s="23" t="s">
        <v>93</v>
      </c>
      <c r="C9" s="24">
        <v>-15284.89</v>
      </c>
    </row>
    <row r="10" spans="1:3" ht="12.75">
      <c r="A10" s="23" t="s">
        <v>29</v>
      </c>
      <c r="B10" s="23" t="s">
        <v>30</v>
      </c>
      <c r="C10" s="24">
        <v>-2064.67</v>
      </c>
    </row>
    <row r="11" spans="1:3" ht="12.75">
      <c r="A11" s="23" t="s">
        <v>94</v>
      </c>
      <c r="B11" s="23" t="s">
        <v>95</v>
      </c>
      <c r="C11" s="24">
        <v>-4699.18</v>
      </c>
    </row>
    <row r="12" spans="1:3" ht="12.75">
      <c r="A12" s="23" t="s">
        <v>31</v>
      </c>
      <c r="B12" s="23" t="s">
        <v>32</v>
      </c>
      <c r="C12" s="24">
        <v>-2015.54</v>
      </c>
    </row>
    <row r="13" spans="1:3" ht="12.75">
      <c r="A13" s="23" t="s">
        <v>33</v>
      </c>
      <c r="B13" s="23" t="s">
        <v>34</v>
      </c>
      <c r="C13" s="24">
        <v>-137.54</v>
      </c>
    </row>
    <row r="14" spans="1:3" ht="12.75">
      <c r="A14" s="23" t="s">
        <v>35</v>
      </c>
      <c r="B14" s="23" t="s">
        <v>36</v>
      </c>
      <c r="C14" s="24">
        <v>-10.26</v>
      </c>
    </row>
    <row r="15" spans="1:3" ht="12.75">
      <c r="A15" s="23" t="s">
        <v>37</v>
      </c>
      <c r="B15" s="23" t="s">
        <v>38</v>
      </c>
      <c r="C15" s="24">
        <v>-2</v>
      </c>
    </row>
    <row r="16" spans="1:3" ht="12.75">
      <c r="A16" s="23" t="s">
        <v>41</v>
      </c>
      <c r="B16" s="23" t="s">
        <v>42</v>
      </c>
      <c r="C16" s="24">
        <v>-349.91</v>
      </c>
    </row>
    <row r="17" spans="2:3" ht="12.75">
      <c r="B17" s="20" t="s">
        <v>376</v>
      </c>
      <c r="C17" s="22">
        <f>SUM(C5:C16)</f>
        <v>-26084.909999999996</v>
      </c>
    </row>
    <row r="18" spans="2:3" ht="12.75">
      <c r="B18" s="20"/>
      <c r="C18" s="23" t="s">
        <v>323</v>
      </c>
    </row>
    <row r="19" spans="1:3" ht="12.75">
      <c r="A19" s="23" t="s">
        <v>149</v>
      </c>
      <c r="B19" s="23" t="s">
        <v>150</v>
      </c>
      <c r="C19" s="24">
        <v>23100</v>
      </c>
    </row>
    <row r="20" spans="2:3" ht="12.75">
      <c r="B20" s="20" t="s">
        <v>377</v>
      </c>
      <c r="C20" s="22">
        <v>23100</v>
      </c>
    </row>
    <row r="21" spans="1:3" ht="12.75">
      <c r="A21" s="20"/>
      <c r="B21" s="20" t="s">
        <v>9</v>
      </c>
      <c r="C21" s="22">
        <v>-3018.7899999999972</v>
      </c>
    </row>
  </sheetData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AA17-EE6D-41F7-BEEB-B90832D82145}">
  <dimension ref="A1:C11"/>
  <sheetViews>
    <sheetView workbookViewId="0" topLeftCell="A1">
      <selection activeCell="H31" sqref="H31"/>
    </sheetView>
  </sheetViews>
  <sheetFormatPr defaultColWidth="9.140625" defaultRowHeight="12.75"/>
  <cols>
    <col min="1" max="1" width="8.140625" style="19" bestFit="1" customWidth="1"/>
    <col min="2" max="2" width="29.8515625" style="19" bestFit="1" customWidth="1"/>
    <col min="3" max="3" width="10.57421875" style="19" bestFit="1" customWidth="1"/>
    <col min="4" max="244" width="9.140625" style="19" customWidth="1"/>
    <col min="245" max="245" width="6.28125" style="19" customWidth="1"/>
    <col min="246" max="247" width="7.8515625" style="19" customWidth="1"/>
    <col min="248" max="248" width="19.57421875" style="19" customWidth="1"/>
    <col min="249" max="249" width="12.8515625" style="19" customWidth="1"/>
    <col min="250" max="250" width="7.8515625" style="19" customWidth="1"/>
    <col min="251" max="252" width="11.8515625" style="19" customWidth="1"/>
    <col min="253" max="253" width="13.8515625" style="19" customWidth="1"/>
    <col min="254" max="254" width="12.421875" style="19" customWidth="1"/>
    <col min="255" max="500" width="9.140625" style="19" customWidth="1"/>
    <col min="501" max="501" width="6.28125" style="19" customWidth="1"/>
    <col min="502" max="503" width="7.8515625" style="19" customWidth="1"/>
    <col min="504" max="504" width="19.57421875" style="19" customWidth="1"/>
    <col min="505" max="505" width="12.8515625" style="19" customWidth="1"/>
    <col min="506" max="506" width="7.8515625" style="19" customWidth="1"/>
    <col min="507" max="508" width="11.8515625" style="19" customWidth="1"/>
    <col min="509" max="509" width="13.8515625" style="19" customWidth="1"/>
    <col min="510" max="510" width="12.421875" style="19" customWidth="1"/>
    <col min="511" max="756" width="9.140625" style="19" customWidth="1"/>
    <col min="757" max="757" width="6.28125" style="19" customWidth="1"/>
    <col min="758" max="759" width="7.8515625" style="19" customWidth="1"/>
    <col min="760" max="760" width="19.57421875" style="19" customWidth="1"/>
    <col min="761" max="761" width="12.8515625" style="19" customWidth="1"/>
    <col min="762" max="762" width="7.8515625" style="19" customWidth="1"/>
    <col min="763" max="764" width="11.8515625" style="19" customWidth="1"/>
    <col min="765" max="765" width="13.8515625" style="19" customWidth="1"/>
    <col min="766" max="766" width="12.421875" style="19" customWidth="1"/>
    <col min="767" max="1012" width="9.140625" style="19" customWidth="1"/>
    <col min="1013" max="1013" width="6.28125" style="19" customWidth="1"/>
    <col min="1014" max="1015" width="7.8515625" style="19" customWidth="1"/>
    <col min="1016" max="1016" width="19.57421875" style="19" customWidth="1"/>
    <col min="1017" max="1017" width="12.8515625" style="19" customWidth="1"/>
    <col min="1018" max="1018" width="7.8515625" style="19" customWidth="1"/>
    <col min="1019" max="1020" width="11.8515625" style="19" customWidth="1"/>
    <col min="1021" max="1021" width="13.8515625" style="19" customWidth="1"/>
    <col min="1022" max="1022" width="12.421875" style="19" customWidth="1"/>
    <col min="1023" max="1268" width="9.140625" style="19" customWidth="1"/>
    <col min="1269" max="1269" width="6.28125" style="19" customWidth="1"/>
    <col min="1270" max="1271" width="7.8515625" style="19" customWidth="1"/>
    <col min="1272" max="1272" width="19.57421875" style="19" customWidth="1"/>
    <col min="1273" max="1273" width="12.8515625" style="19" customWidth="1"/>
    <col min="1274" max="1274" width="7.8515625" style="19" customWidth="1"/>
    <col min="1275" max="1276" width="11.8515625" style="19" customWidth="1"/>
    <col min="1277" max="1277" width="13.8515625" style="19" customWidth="1"/>
    <col min="1278" max="1278" width="12.421875" style="19" customWidth="1"/>
    <col min="1279" max="1524" width="9.140625" style="19" customWidth="1"/>
    <col min="1525" max="1525" width="6.28125" style="19" customWidth="1"/>
    <col min="1526" max="1527" width="7.8515625" style="19" customWidth="1"/>
    <col min="1528" max="1528" width="19.57421875" style="19" customWidth="1"/>
    <col min="1529" max="1529" width="12.8515625" style="19" customWidth="1"/>
    <col min="1530" max="1530" width="7.8515625" style="19" customWidth="1"/>
    <col min="1531" max="1532" width="11.8515625" style="19" customWidth="1"/>
    <col min="1533" max="1533" width="13.8515625" style="19" customWidth="1"/>
    <col min="1534" max="1534" width="12.421875" style="19" customWidth="1"/>
    <col min="1535" max="1780" width="9.140625" style="19" customWidth="1"/>
    <col min="1781" max="1781" width="6.28125" style="19" customWidth="1"/>
    <col min="1782" max="1783" width="7.8515625" style="19" customWidth="1"/>
    <col min="1784" max="1784" width="19.57421875" style="19" customWidth="1"/>
    <col min="1785" max="1785" width="12.8515625" style="19" customWidth="1"/>
    <col min="1786" max="1786" width="7.8515625" style="19" customWidth="1"/>
    <col min="1787" max="1788" width="11.8515625" style="19" customWidth="1"/>
    <col min="1789" max="1789" width="13.8515625" style="19" customWidth="1"/>
    <col min="1790" max="1790" width="12.421875" style="19" customWidth="1"/>
    <col min="1791" max="2036" width="9.140625" style="19" customWidth="1"/>
    <col min="2037" max="2037" width="6.28125" style="19" customWidth="1"/>
    <col min="2038" max="2039" width="7.8515625" style="19" customWidth="1"/>
    <col min="2040" max="2040" width="19.57421875" style="19" customWidth="1"/>
    <col min="2041" max="2041" width="12.8515625" style="19" customWidth="1"/>
    <col min="2042" max="2042" width="7.8515625" style="19" customWidth="1"/>
    <col min="2043" max="2044" width="11.8515625" style="19" customWidth="1"/>
    <col min="2045" max="2045" width="13.8515625" style="19" customWidth="1"/>
    <col min="2046" max="2046" width="12.421875" style="19" customWidth="1"/>
    <col min="2047" max="2292" width="9.140625" style="19" customWidth="1"/>
    <col min="2293" max="2293" width="6.28125" style="19" customWidth="1"/>
    <col min="2294" max="2295" width="7.8515625" style="19" customWidth="1"/>
    <col min="2296" max="2296" width="19.57421875" style="19" customWidth="1"/>
    <col min="2297" max="2297" width="12.8515625" style="19" customWidth="1"/>
    <col min="2298" max="2298" width="7.8515625" style="19" customWidth="1"/>
    <col min="2299" max="2300" width="11.8515625" style="19" customWidth="1"/>
    <col min="2301" max="2301" width="13.8515625" style="19" customWidth="1"/>
    <col min="2302" max="2302" width="12.421875" style="19" customWidth="1"/>
    <col min="2303" max="2548" width="9.140625" style="19" customWidth="1"/>
    <col min="2549" max="2549" width="6.28125" style="19" customWidth="1"/>
    <col min="2550" max="2551" width="7.8515625" style="19" customWidth="1"/>
    <col min="2552" max="2552" width="19.57421875" style="19" customWidth="1"/>
    <col min="2553" max="2553" width="12.8515625" style="19" customWidth="1"/>
    <col min="2554" max="2554" width="7.8515625" style="19" customWidth="1"/>
    <col min="2555" max="2556" width="11.8515625" style="19" customWidth="1"/>
    <col min="2557" max="2557" width="13.8515625" style="19" customWidth="1"/>
    <col min="2558" max="2558" width="12.421875" style="19" customWidth="1"/>
    <col min="2559" max="2804" width="9.140625" style="19" customWidth="1"/>
    <col min="2805" max="2805" width="6.28125" style="19" customWidth="1"/>
    <col min="2806" max="2807" width="7.8515625" style="19" customWidth="1"/>
    <col min="2808" max="2808" width="19.57421875" style="19" customWidth="1"/>
    <col min="2809" max="2809" width="12.8515625" style="19" customWidth="1"/>
    <col min="2810" max="2810" width="7.8515625" style="19" customWidth="1"/>
    <col min="2811" max="2812" width="11.8515625" style="19" customWidth="1"/>
    <col min="2813" max="2813" width="13.8515625" style="19" customWidth="1"/>
    <col min="2814" max="2814" width="12.421875" style="19" customWidth="1"/>
    <col min="2815" max="3060" width="9.140625" style="19" customWidth="1"/>
    <col min="3061" max="3061" width="6.28125" style="19" customWidth="1"/>
    <col min="3062" max="3063" width="7.8515625" style="19" customWidth="1"/>
    <col min="3064" max="3064" width="19.57421875" style="19" customWidth="1"/>
    <col min="3065" max="3065" width="12.8515625" style="19" customWidth="1"/>
    <col min="3066" max="3066" width="7.8515625" style="19" customWidth="1"/>
    <col min="3067" max="3068" width="11.8515625" style="19" customWidth="1"/>
    <col min="3069" max="3069" width="13.8515625" style="19" customWidth="1"/>
    <col min="3070" max="3070" width="12.421875" style="19" customWidth="1"/>
    <col min="3071" max="3316" width="9.140625" style="19" customWidth="1"/>
    <col min="3317" max="3317" width="6.28125" style="19" customWidth="1"/>
    <col min="3318" max="3319" width="7.8515625" style="19" customWidth="1"/>
    <col min="3320" max="3320" width="19.57421875" style="19" customWidth="1"/>
    <col min="3321" max="3321" width="12.8515625" style="19" customWidth="1"/>
    <col min="3322" max="3322" width="7.8515625" style="19" customWidth="1"/>
    <col min="3323" max="3324" width="11.8515625" style="19" customWidth="1"/>
    <col min="3325" max="3325" width="13.8515625" style="19" customWidth="1"/>
    <col min="3326" max="3326" width="12.421875" style="19" customWidth="1"/>
    <col min="3327" max="3572" width="9.140625" style="19" customWidth="1"/>
    <col min="3573" max="3573" width="6.28125" style="19" customWidth="1"/>
    <col min="3574" max="3575" width="7.8515625" style="19" customWidth="1"/>
    <col min="3576" max="3576" width="19.57421875" style="19" customWidth="1"/>
    <col min="3577" max="3577" width="12.8515625" style="19" customWidth="1"/>
    <col min="3578" max="3578" width="7.8515625" style="19" customWidth="1"/>
    <col min="3579" max="3580" width="11.8515625" style="19" customWidth="1"/>
    <col min="3581" max="3581" width="13.8515625" style="19" customWidth="1"/>
    <col min="3582" max="3582" width="12.421875" style="19" customWidth="1"/>
    <col min="3583" max="3828" width="9.140625" style="19" customWidth="1"/>
    <col min="3829" max="3829" width="6.28125" style="19" customWidth="1"/>
    <col min="3830" max="3831" width="7.8515625" style="19" customWidth="1"/>
    <col min="3832" max="3832" width="19.57421875" style="19" customWidth="1"/>
    <col min="3833" max="3833" width="12.8515625" style="19" customWidth="1"/>
    <col min="3834" max="3834" width="7.8515625" style="19" customWidth="1"/>
    <col min="3835" max="3836" width="11.8515625" style="19" customWidth="1"/>
    <col min="3837" max="3837" width="13.8515625" style="19" customWidth="1"/>
    <col min="3838" max="3838" width="12.421875" style="19" customWidth="1"/>
    <col min="3839" max="4084" width="9.140625" style="19" customWidth="1"/>
    <col min="4085" max="4085" width="6.28125" style="19" customWidth="1"/>
    <col min="4086" max="4087" width="7.8515625" style="19" customWidth="1"/>
    <col min="4088" max="4088" width="19.57421875" style="19" customWidth="1"/>
    <col min="4089" max="4089" width="12.8515625" style="19" customWidth="1"/>
    <col min="4090" max="4090" width="7.8515625" style="19" customWidth="1"/>
    <col min="4091" max="4092" width="11.8515625" style="19" customWidth="1"/>
    <col min="4093" max="4093" width="13.8515625" style="19" customWidth="1"/>
    <col min="4094" max="4094" width="12.421875" style="19" customWidth="1"/>
    <col min="4095" max="4340" width="9.140625" style="19" customWidth="1"/>
    <col min="4341" max="4341" width="6.28125" style="19" customWidth="1"/>
    <col min="4342" max="4343" width="7.8515625" style="19" customWidth="1"/>
    <col min="4344" max="4344" width="19.57421875" style="19" customWidth="1"/>
    <col min="4345" max="4345" width="12.8515625" style="19" customWidth="1"/>
    <col min="4346" max="4346" width="7.8515625" style="19" customWidth="1"/>
    <col min="4347" max="4348" width="11.8515625" style="19" customWidth="1"/>
    <col min="4349" max="4349" width="13.8515625" style="19" customWidth="1"/>
    <col min="4350" max="4350" width="12.421875" style="19" customWidth="1"/>
    <col min="4351" max="4596" width="9.140625" style="19" customWidth="1"/>
    <col min="4597" max="4597" width="6.28125" style="19" customWidth="1"/>
    <col min="4598" max="4599" width="7.8515625" style="19" customWidth="1"/>
    <col min="4600" max="4600" width="19.57421875" style="19" customWidth="1"/>
    <col min="4601" max="4601" width="12.8515625" style="19" customWidth="1"/>
    <col min="4602" max="4602" width="7.8515625" style="19" customWidth="1"/>
    <col min="4603" max="4604" width="11.8515625" style="19" customWidth="1"/>
    <col min="4605" max="4605" width="13.8515625" style="19" customWidth="1"/>
    <col min="4606" max="4606" width="12.421875" style="19" customWidth="1"/>
    <col min="4607" max="4852" width="9.140625" style="19" customWidth="1"/>
    <col min="4853" max="4853" width="6.28125" style="19" customWidth="1"/>
    <col min="4854" max="4855" width="7.8515625" style="19" customWidth="1"/>
    <col min="4856" max="4856" width="19.57421875" style="19" customWidth="1"/>
    <col min="4857" max="4857" width="12.8515625" style="19" customWidth="1"/>
    <col min="4858" max="4858" width="7.8515625" style="19" customWidth="1"/>
    <col min="4859" max="4860" width="11.8515625" style="19" customWidth="1"/>
    <col min="4861" max="4861" width="13.8515625" style="19" customWidth="1"/>
    <col min="4862" max="4862" width="12.421875" style="19" customWidth="1"/>
    <col min="4863" max="5108" width="9.140625" style="19" customWidth="1"/>
    <col min="5109" max="5109" width="6.28125" style="19" customWidth="1"/>
    <col min="5110" max="5111" width="7.8515625" style="19" customWidth="1"/>
    <col min="5112" max="5112" width="19.57421875" style="19" customWidth="1"/>
    <col min="5113" max="5113" width="12.8515625" style="19" customWidth="1"/>
    <col min="5114" max="5114" width="7.8515625" style="19" customWidth="1"/>
    <col min="5115" max="5116" width="11.8515625" style="19" customWidth="1"/>
    <col min="5117" max="5117" width="13.8515625" style="19" customWidth="1"/>
    <col min="5118" max="5118" width="12.421875" style="19" customWidth="1"/>
    <col min="5119" max="5364" width="9.140625" style="19" customWidth="1"/>
    <col min="5365" max="5365" width="6.28125" style="19" customWidth="1"/>
    <col min="5366" max="5367" width="7.8515625" style="19" customWidth="1"/>
    <col min="5368" max="5368" width="19.57421875" style="19" customWidth="1"/>
    <col min="5369" max="5369" width="12.8515625" style="19" customWidth="1"/>
    <col min="5370" max="5370" width="7.8515625" style="19" customWidth="1"/>
    <col min="5371" max="5372" width="11.8515625" style="19" customWidth="1"/>
    <col min="5373" max="5373" width="13.8515625" style="19" customWidth="1"/>
    <col min="5374" max="5374" width="12.421875" style="19" customWidth="1"/>
    <col min="5375" max="5620" width="9.140625" style="19" customWidth="1"/>
    <col min="5621" max="5621" width="6.28125" style="19" customWidth="1"/>
    <col min="5622" max="5623" width="7.8515625" style="19" customWidth="1"/>
    <col min="5624" max="5624" width="19.57421875" style="19" customWidth="1"/>
    <col min="5625" max="5625" width="12.8515625" style="19" customWidth="1"/>
    <col min="5626" max="5626" width="7.8515625" style="19" customWidth="1"/>
    <col min="5627" max="5628" width="11.8515625" style="19" customWidth="1"/>
    <col min="5629" max="5629" width="13.8515625" style="19" customWidth="1"/>
    <col min="5630" max="5630" width="12.421875" style="19" customWidth="1"/>
    <col min="5631" max="5876" width="9.140625" style="19" customWidth="1"/>
    <col min="5877" max="5877" width="6.28125" style="19" customWidth="1"/>
    <col min="5878" max="5879" width="7.8515625" style="19" customWidth="1"/>
    <col min="5880" max="5880" width="19.57421875" style="19" customWidth="1"/>
    <col min="5881" max="5881" width="12.8515625" style="19" customWidth="1"/>
    <col min="5882" max="5882" width="7.8515625" style="19" customWidth="1"/>
    <col min="5883" max="5884" width="11.8515625" style="19" customWidth="1"/>
    <col min="5885" max="5885" width="13.8515625" style="19" customWidth="1"/>
    <col min="5886" max="5886" width="12.421875" style="19" customWidth="1"/>
    <col min="5887" max="6132" width="9.140625" style="19" customWidth="1"/>
    <col min="6133" max="6133" width="6.28125" style="19" customWidth="1"/>
    <col min="6134" max="6135" width="7.8515625" style="19" customWidth="1"/>
    <col min="6136" max="6136" width="19.57421875" style="19" customWidth="1"/>
    <col min="6137" max="6137" width="12.8515625" style="19" customWidth="1"/>
    <col min="6138" max="6138" width="7.8515625" style="19" customWidth="1"/>
    <col min="6139" max="6140" width="11.8515625" style="19" customWidth="1"/>
    <col min="6141" max="6141" width="13.8515625" style="19" customWidth="1"/>
    <col min="6142" max="6142" width="12.421875" style="19" customWidth="1"/>
    <col min="6143" max="6388" width="9.140625" style="19" customWidth="1"/>
    <col min="6389" max="6389" width="6.28125" style="19" customWidth="1"/>
    <col min="6390" max="6391" width="7.8515625" style="19" customWidth="1"/>
    <col min="6392" max="6392" width="19.57421875" style="19" customWidth="1"/>
    <col min="6393" max="6393" width="12.8515625" style="19" customWidth="1"/>
    <col min="6394" max="6394" width="7.8515625" style="19" customWidth="1"/>
    <col min="6395" max="6396" width="11.8515625" style="19" customWidth="1"/>
    <col min="6397" max="6397" width="13.8515625" style="19" customWidth="1"/>
    <col min="6398" max="6398" width="12.421875" style="19" customWidth="1"/>
    <col min="6399" max="6644" width="9.140625" style="19" customWidth="1"/>
    <col min="6645" max="6645" width="6.28125" style="19" customWidth="1"/>
    <col min="6646" max="6647" width="7.8515625" style="19" customWidth="1"/>
    <col min="6648" max="6648" width="19.57421875" style="19" customWidth="1"/>
    <col min="6649" max="6649" width="12.8515625" style="19" customWidth="1"/>
    <col min="6650" max="6650" width="7.8515625" style="19" customWidth="1"/>
    <col min="6651" max="6652" width="11.8515625" style="19" customWidth="1"/>
    <col min="6653" max="6653" width="13.8515625" style="19" customWidth="1"/>
    <col min="6654" max="6654" width="12.421875" style="19" customWidth="1"/>
    <col min="6655" max="6900" width="9.140625" style="19" customWidth="1"/>
    <col min="6901" max="6901" width="6.28125" style="19" customWidth="1"/>
    <col min="6902" max="6903" width="7.8515625" style="19" customWidth="1"/>
    <col min="6904" max="6904" width="19.57421875" style="19" customWidth="1"/>
    <col min="6905" max="6905" width="12.8515625" style="19" customWidth="1"/>
    <col min="6906" max="6906" width="7.8515625" style="19" customWidth="1"/>
    <col min="6907" max="6908" width="11.8515625" style="19" customWidth="1"/>
    <col min="6909" max="6909" width="13.8515625" style="19" customWidth="1"/>
    <col min="6910" max="6910" width="12.421875" style="19" customWidth="1"/>
    <col min="6911" max="7156" width="9.140625" style="19" customWidth="1"/>
    <col min="7157" max="7157" width="6.28125" style="19" customWidth="1"/>
    <col min="7158" max="7159" width="7.8515625" style="19" customWidth="1"/>
    <col min="7160" max="7160" width="19.57421875" style="19" customWidth="1"/>
    <col min="7161" max="7161" width="12.8515625" style="19" customWidth="1"/>
    <col min="7162" max="7162" width="7.8515625" style="19" customWidth="1"/>
    <col min="7163" max="7164" width="11.8515625" style="19" customWidth="1"/>
    <col min="7165" max="7165" width="13.8515625" style="19" customWidth="1"/>
    <col min="7166" max="7166" width="12.421875" style="19" customWidth="1"/>
    <col min="7167" max="7412" width="9.140625" style="19" customWidth="1"/>
    <col min="7413" max="7413" width="6.28125" style="19" customWidth="1"/>
    <col min="7414" max="7415" width="7.8515625" style="19" customWidth="1"/>
    <col min="7416" max="7416" width="19.57421875" style="19" customWidth="1"/>
    <col min="7417" max="7417" width="12.8515625" style="19" customWidth="1"/>
    <col min="7418" max="7418" width="7.8515625" style="19" customWidth="1"/>
    <col min="7419" max="7420" width="11.8515625" style="19" customWidth="1"/>
    <col min="7421" max="7421" width="13.8515625" style="19" customWidth="1"/>
    <col min="7422" max="7422" width="12.421875" style="19" customWidth="1"/>
    <col min="7423" max="7668" width="9.140625" style="19" customWidth="1"/>
    <col min="7669" max="7669" width="6.28125" style="19" customWidth="1"/>
    <col min="7670" max="7671" width="7.8515625" style="19" customWidth="1"/>
    <col min="7672" max="7672" width="19.57421875" style="19" customWidth="1"/>
    <col min="7673" max="7673" width="12.8515625" style="19" customWidth="1"/>
    <col min="7674" max="7674" width="7.8515625" style="19" customWidth="1"/>
    <col min="7675" max="7676" width="11.8515625" style="19" customWidth="1"/>
    <col min="7677" max="7677" width="13.8515625" style="19" customWidth="1"/>
    <col min="7678" max="7678" width="12.421875" style="19" customWidth="1"/>
    <col min="7679" max="7924" width="9.140625" style="19" customWidth="1"/>
    <col min="7925" max="7925" width="6.28125" style="19" customWidth="1"/>
    <col min="7926" max="7927" width="7.8515625" style="19" customWidth="1"/>
    <col min="7928" max="7928" width="19.57421875" style="19" customWidth="1"/>
    <col min="7929" max="7929" width="12.8515625" style="19" customWidth="1"/>
    <col min="7930" max="7930" width="7.8515625" style="19" customWidth="1"/>
    <col min="7931" max="7932" width="11.8515625" style="19" customWidth="1"/>
    <col min="7933" max="7933" width="13.8515625" style="19" customWidth="1"/>
    <col min="7934" max="7934" width="12.421875" style="19" customWidth="1"/>
    <col min="7935" max="8180" width="9.140625" style="19" customWidth="1"/>
    <col min="8181" max="8181" width="6.28125" style="19" customWidth="1"/>
    <col min="8182" max="8183" width="7.8515625" style="19" customWidth="1"/>
    <col min="8184" max="8184" width="19.57421875" style="19" customWidth="1"/>
    <col min="8185" max="8185" width="12.8515625" style="19" customWidth="1"/>
    <col min="8186" max="8186" width="7.8515625" style="19" customWidth="1"/>
    <col min="8187" max="8188" width="11.8515625" style="19" customWidth="1"/>
    <col min="8189" max="8189" width="13.8515625" style="19" customWidth="1"/>
    <col min="8190" max="8190" width="12.421875" style="19" customWidth="1"/>
    <col min="8191" max="8436" width="9.140625" style="19" customWidth="1"/>
    <col min="8437" max="8437" width="6.28125" style="19" customWidth="1"/>
    <col min="8438" max="8439" width="7.8515625" style="19" customWidth="1"/>
    <col min="8440" max="8440" width="19.57421875" style="19" customWidth="1"/>
    <col min="8441" max="8441" width="12.8515625" style="19" customWidth="1"/>
    <col min="8442" max="8442" width="7.8515625" style="19" customWidth="1"/>
    <col min="8443" max="8444" width="11.8515625" style="19" customWidth="1"/>
    <col min="8445" max="8445" width="13.8515625" style="19" customWidth="1"/>
    <col min="8446" max="8446" width="12.421875" style="19" customWidth="1"/>
    <col min="8447" max="8692" width="9.140625" style="19" customWidth="1"/>
    <col min="8693" max="8693" width="6.28125" style="19" customWidth="1"/>
    <col min="8694" max="8695" width="7.8515625" style="19" customWidth="1"/>
    <col min="8696" max="8696" width="19.57421875" style="19" customWidth="1"/>
    <col min="8697" max="8697" width="12.8515625" style="19" customWidth="1"/>
    <col min="8698" max="8698" width="7.8515625" style="19" customWidth="1"/>
    <col min="8699" max="8700" width="11.8515625" style="19" customWidth="1"/>
    <col min="8701" max="8701" width="13.8515625" style="19" customWidth="1"/>
    <col min="8702" max="8702" width="12.421875" style="19" customWidth="1"/>
    <col min="8703" max="8948" width="9.140625" style="19" customWidth="1"/>
    <col min="8949" max="8949" width="6.28125" style="19" customWidth="1"/>
    <col min="8950" max="8951" width="7.8515625" style="19" customWidth="1"/>
    <col min="8952" max="8952" width="19.57421875" style="19" customWidth="1"/>
    <col min="8953" max="8953" width="12.8515625" style="19" customWidth="1"/>
    <col min="8954" max="8954" width="7.8515625" style="19" customWidth="1"/>
    <col min="8955" max="8956" width="11.8515625" style="19" customWidth="1"/>
    <col min="8957" max="8957" width="13.8515625" style="19" customWidth="1"/>
    <col min="8958" max="8958" width="12.421875" style="19" customWidth="1"/>
    <col min="8959" max="9204" width="9.140625" style="19" customWidth="1"/>
    <col min="9205" max="9205" width="6.28125" style="19" customWidth="1"/>
    <col min="9206" max="9207" width="7.8515625" style="19" customWidth="1"/>
    <col min="9208" max="9208" width="19.57421875" style="19" customWidth="1"/>
    <col min="9209" max="9209" width="12.8515625" style="19" customWidth="1"/>
    <col min="9210" max="9210" width="7.8515625" style="19" customWidth="1"/>
    <col min="9211" max="9212" width="11.8515625" style="19" customWidth="1"/>
    <col min="9213" max="9213" width="13.8515625" style="19" customWidth="1"/>
    <col min="9214" max="9214" width="12.421875" style="19" customWidth="1"/>
    <col min="9215" max="9460" width="9.140625" style="19" customWidth="1"/>
    <col min="9461" max="9461" width="6.28125" style="19" customWidth="1"/>
    <col min="9462" max="9463" width="7.8515625" style="19" customWidth="1"/>
    <col min="9464" max="9464" width="19.57421875" style="19" customWidth="1"/>
    <col min="9465" max="9465" width="12.8515625" style="19" customWidth="1"/>
    <col min="9466" max="9466" width="7.8515625" style="19" customWidth="1"/>
    <col min="9467" max="9468" width="11.8515625" style="19" customWidth="1"/>
    <col min="9469" max="9469" width="13.8515625" style="19" customWidth="1"/>
    <col min="9470" max="9470" width="12.421875" style="19" customWidth="1"/>
    <col min="9471" max="9716" width="9.140625" style="19" customWidth="1"/>
    <col min="9717" max="9717" width="6.28125" style="19" customWidth="1"/>
    <col min="9718" max="9719" width="7.8515625" style="19" customWidth="1"/>
    <col min="9720" max="9720" width="19.57421875" style="19" customWidth="1"/>
    <col min="9721" max="9721" width="12.8515625" style="19" customWidth="1"/>
    <col min="9722" max="9722" width="7.8515625" style="19" customWidth="1"/>
    <col min="9723" max="9724" width="11.8515625" style="19" customWidth="1"/>
    <col min="9725" max="9725" width="13.8515625" style="19" customWidth="1"/>
    <col min="9726" max="9726" width="12.421875" style="19" customWidth="1"/>
    <col min="9727" max="9972" width="9.140625" style="19" customWidth="1"/>
    <col min="9973" max="9973" width="6.28125" style="19" customWidth="1"/>
    <col min="9974" max="9975" width="7.8515625" style="19" customWidth="1"/>
    <col min="9976" max="9976" width="19.57421875" style="19" customWidth="1"/>
    <col min="9977" max="9977" width="12.8515625" style="19" customWidth="1"/>
    <col min="9978" max="9978" width="7.8515625" style="19" customWidth="1"/>
    <col min="9979" max="9980" width="11.8515625" style="19" customWidth="1"/>
    <col min="9981" max="9981" width="13.8515625" style="19" customWidth="1"/>
    <col min="9982" max="9982" width="12.421875" style="19" customWidth="1"/>
    <col min="9983" max="10228" width="9.140625" style="19" customWidth="1"/>
    <col min="10229" max="10229" width="6.28125" style="19" customWidth="1"/>
    <col min="10230" max="10231" width="7.8515625" style="19" customWidth="1"/>
    <col min="10232" max="10232" width="19.57421875" style="19" customWidth="1"/>
    <col min="10233" max="10233" width="12.8515625" style="19" customWidth="1"/>
    <col min="10234" max="10234" width="7.8515625" style="19" customWidth="1"/>
    <col min="10235" max="10236" width="11.8515625" style="19" customWidth="1"/>
    <col min="10237" max="10237" width="13.8515625" style="19" customWidth="1"/>
    <col min="10238" max="10238" width="12.421875" style="19" customWidth="1"/>
    <col min="10239" max="10484" width="9.140625" style="19" customWidth="1"/>
    <col min="10485" max="10485" width="6.28125" style="19" customWidth="1"/>
    <col min="10486" max="10487" width="7.8515625" style="19" customWidth="1"/>
    <col min="10488" max="10488" width="19.57421875" style="19" customWidth="1"/>
    <col min="10489" max="10489" width="12.8515625" style="19" customWidth="1"/>
    <col min="10490" max="10490" width="7.8515625" style="19" customWidth="1"/>
    <col min="10491" max="10492" width="11.8515625" style="19" customWidth="1"/>
    <col min="10493" max="10493" width="13.8515625" style="19" customWidth="1"/>
    <col min="10494" max="10494" width="12.421875" style="19" customWidth="1"/>
    <col min="10495" max="10740" width="9.140625" style="19" customWidth="1"/>
    <col min="10741" max="10741" width="6.28125" style="19" customWidth="1"/>
    <col min="10742" max="10743" width="7.8515625" style="19" customWidth="1"/>
    <col min="10744" max="10744" width="19.57421875" style="19" customWidth="1"/>
    <col min="10745" max="10745" width="12.8515625" style="19" customWidth="1"/>
    <col min="10746" max="10746" width="7.8515625" style="19" customWidth="1"/>
    <col min="10747" max="10748" width="11.8515625" style="19" customWidth="1"/>
    <col min="10749" max="10749" width="13.8515625" style="19" customWidth="1"/>
    <col min="10750" max="10750" width="12.421875" style="19" customWidth="1"/>
    <col min="10751" max="10996" width="9.140625" style="19" customWidth="1"/>
    <col min="10997" max="10997" width="6.28125" style="19" customWidth="1"/>
    <col min="10998" max="10999" width="7.8515625" style="19" customWidth="1"/>
    <col min="11000" max="11000" width="19.57421875" style="19" customWidth="1"/>
    <col min="11001" max="11001" width="12.8515625" style="19" customWidth="1"/>
    <col min="11002" max="11002" width="7.8515625" style="19" customWidth="1"/>
    <col min="11003" max="11004" width="11.8515625" style="19" customWidth="1"/>
    <col min="11005" max="11005" width="13.8515625" style="19" customWidth="1"/>
    <col min="11006" max="11006" width="12.421875" style="19" customWidth="1"/>
    <col min="11007" max="11252" width="9.140625" style="19" customWidth="1"/>
    <col min="11253" max="11253" width="6.28125" style="19" customWidth="1"/>
    <col min="11254" max="11255" width="7.8515625" style="19" customWidth="1"/>
    <col min="11256" max="11256" width="19.57421875" style="19" customWidth="1"/>
    <col min="11257" max="11257" width="12.8515625" style="19" customWidth="1"/>
    <col min="11258" max="11258" width="7.8515625" style="19" customWidth="1"/>
    <col min="11259" max="11260" width="11.8515625" style="19" customWidth="1"/>
    <col min="11261" max="11261" width="13.8515625" style="19" customWidth="1"/>
    <col min="11262" max="11262" width="12.421875" style="19" customWidth="1"/>
    <col min="11263" max="11508" width="9.140625" style="19" customWidth="1"/>
    <col min="11509" max="11509" width="6.28125" style="19" customWidth="1"/>
    <col min="11510" max="11511" width="7.8515625" style="19" customWidth="1"/>
    <col min="11512" max="11512" width="19.57421875" style="19" customWidth="1"/>
    <col min="11513" max="11513" width="12.8515625" style="19" customWidth="1"/>
    <col min="11514" max="11514" width="7.8515625" style="19" customWidth="1"/>
    <col min="11515" max="11516" width="11.8515625" style="19" customWidth="1"/>
    <col min="11517" max="11517" width="13.8515625" style="19" customWidth="1"/>
    <col min="11518" max="11518" width="12.421875" style="19" customWidth="1"/>
    <col min="11519" max="11764" width="9.140625" style="19" customWidth="1"/>
    <col min="11765" max="11765" width="6.28125" style="19" customWidth="1"/>
    <col min="11766" max="11767" width="7.8515625" style="19" customWidth="1"/>
    <col min="11768" max="11768" width="19.57421875" style="19" customWidth="1"/>
    <col min="11769" max="11769" width="12.8515625" style="19" customWidth="1"/>
    <col min="11770" max="11770" width="7.8515625" style="19" customWidth="1"/>
    <col min="11771" max="11772" width="11.8515625" style="19" customWidth="1"/>
    <col min="11773" max="11773" width="13.8515625" style="19" customWidth="1"/>
    <col min="11774" max="11774" width="12.421875" style="19" customWidth="1"/>
    <col min="11775" max="12020" width="9.140625" style="19" customWidth="1"/>
    <col min="12021" max="12021" width="6.28125" style="19" customWidth="1"/>
    <col min="12022" max="12023" width="7.8515625" style="19" customWidth="1"/>
    <col min="12024" max="12024" width="19.57421875" style="19" customWidth="1"/>
    <col min="12025" max="12025" width="12.8515625" style="19" customWidth="1"/>
    <col min="12026" max="12026" width="7.8515625" style="19" customWidth="1"/>
    <col min="12027" max="12028" width="11.8515625" style="19" customWidth="1"/>
    <col min="12029" max="12029" width="13.8515625" style="19" customWidth="1"/>
    <col min="12030" max="12030" width="12.421875" style="19" customWidth="1"/>
    <col min="12031" max="12276" width="9.140625" style="19" customWidth="1"/>
    <col min="12277" max="12277" width="6.28125" style="19" customWidth="1"/>
    <col min="12278" max="12279" width="7.8515625" style="19" customWidth="1"/>
    <col min="12280" max="12280" width="19.57421875" style="19" customWidth="1"/>
    <col min="12281" max="12281" width="12.8515625" style="19" customWidth="1"/>
    <col min="12282" max="12282" width="7.8515625" style="19" customWidth="1"/>
    <col min="12283" max="12284" width="11.8515625" style="19" customWidth="1"/>
    <col min="12285" max="12285" width="13.8515625" style="19" customWidth="1"/>
    <col min="12286" max="12286" width="12.421875" style="19" customWidth="1"/>
    <col min="12287" max="12532" width="9.140625" style="19" customWidth="1"/>
    <col min="12533" max="12533" width="6.28125" style="19" customWidth="1"/>
    <col min="12534" max="12535" width="7.8515625" style="19" customWidth="1"/>
    <col min="12536" max="12536" width="19.57421875" style="19" customWidth="1"/>
    <col min="12537" max="12537" width="12.8515625" style="19" customWidth="1"/>
    <col min="12538" max="12538" width="7.8515625" style="19" customWidth="1"/>
    <col min="12539" max="12540" width="11.8515625" style="19" customWidth="1"/>
    <col min="12541" max="12541" width="13.8515625" style="19" customWidth="1"/>
    <col min="12542" max="12542" width="12.421875" style="19" customWidth="1"/>
    <col min="12543" max="12788" width="9.140625" style="19" customWidth="1"/>
    <col min="12789" max="12789" width="6.28125" style="19" customWidth="1"/>
    <col min="12790" max="12791" width="7.8515625" style="19" customWidth="1"/>
    <col min="12792" max="12792" width="19.57421875" style="19" customWidth="1"/>
    <col min="12793" max="12793" width="12.8515625" style="19" customWidth="1"/>
    <col min="12794" max="12794" width="7.8515625" style="19" customWidth="1"/>
    <col min="12795" max="12796" width="11.8515625" style="19" customWidth="1"/>
    <col min="12797" max="12797" width="13.8515625" style="19" customWidth="1"/>
    <col min="12798" max="12798" width="12.421875" style="19" customWidth="1"/>
    <col min="12799" max="13044" width="9.140625" style="19" customWidth="1"/>
    <col min="13045" max="13045" width="6.28125" style="19" customWidth="1"/>
    <col min="13046" max="13047" width="7.8515625" style="19" customWidth="1"/>
    <col min="13048" max="13048" width="19.57421875" style="19" customWidth="1"/>
    <col min="13049" max="13049" width="12.8515625" style="19" customWidth="1"/>
    <col min="13050" max="13050" width="7.8515625" style="19" customWidth="1"/>
    <col min="13051" max="13052" width="11.8515625" style="19" customWidth="1"/>
    <col min="13053" max="13053" width="13.8515625" style="19" customWidth="1"/>
    <col min="13054" max="13054" width="12.421875" style="19" customWidth="1"/>
    <col min="13055" max="13300" width="9.140625" style="19" customWidth="1"/>
    <col min="13301" max="13301" width="6.28125" style="19" customWidth="1"/>
    <col min="13302" max="13303" width="7.8515625" style="19" customWidth="1"/>
    <col min="13304" max="13304" width="19.57421875" style="19" customWidth="1"/>
    <col min="13305" max="13305" width="12.8515625" style="19" customWidth="1"/>
    <col min="13306" max="13306" width="7.8515625" style="19" customWidth="1"/>
    <col min="13307" max="13308" width="11.8515625" style="19" customWidth="1"/>
    <col min="13309" max="13309" width="13.8515625" style="19" customWidth="1"/>
    <col min="13310" max="13310" width="12.421875" style="19" customWidth="1"/>
    <col min="13311" max="13556" width="9.140625" style="19" customWidth="1"/>
    <col min="13557" max="13557" width="6.28125" style="19" customWidth="1"/>
    <col min="13558" max="13559" width="7.8515625" style="19" customWidth="1"/>
    <col min="13560" max="13560" width="19.57421875" style="19" customWidth="1"/>
    <col min="13561" max="13561" width="12.8515625" style="19" customWidth="1"/>
    <col min="13562" max="13562" width="7.8515625" style="19" customWidth="1"/>
    <col min="13563" max="13564" width="11.8515625" style="19" customWidth="1"/>
    <col min="13565" max="13565" width="13.8515625" style="19" customWidth="1"/>
    <col min="13566" max="13566" width="12.421875" style="19" customWidth="1"/>
    <col min="13567" max="13812" width="9.140625" style="19" customWidth="1"/>
    <col min="13813" max="13813" width="6.28125" style="19" customWidth="1"/>
    <col min="13814" max="13815" width="7.8515625" style="19" customWidth="1"/>
    <col min="13816" max="13816" width="19.57421875" style="19" customWidth="1"/>
    <col min="13817" max="13817" width="12.8515625" style="19" customWidth="1"/>
    <col min="13818" max="13818" width="7.8515625" style="19" customWidth="1"/>
    <col min="13819" max="13820" width="11.8515625" style="19" customWidth="1"/>
    <col min="13821" max="13821" width="13.8515625" style="19" customWidth="1"/>
    <col min="13822" max="13822" width="12.421875" style="19" customWidth="1"/>
    <col min="13823" max="14068" width="9.140625" style="19" customWidth="1"/>
    <col min="14069" max="14069" width="6.28125" style="19" customWidth="1"/>
    <col min="14070" max="14071" width="7.8515625" style="19" customWidth="1"/>
    <col min="14072" max="14072" width="19.57421875" style="19" customWidth="1"/>
    <col min="14073" max="14073" width="12.8515625" style="19" customWidth="1"/>
    <col min="14074" max="14074" width="7.8515625" style="19" customWidth="1"/>
    <col min="14075" max="14076" width="11.8515625" style="19" customWidth="1"/>
    <col min="14077" max="14077" width="13.8515625" style="19" customWidth="1"/>
    <col min="14078" max="14078" width="12.421875" style="19" customWidth="1"/>
    <col min="14079" max="14324" width="9.140625" style="19" customWidth="1"/>
    <col min="14325" max="14325" width="6.28125" style="19" customWidth="1"/>
    <col min="14326" max="14327" width="7.8515625" style="19" customWidth="1"/>
    <col min="14328" max="14328" width="19.57421875" style="19" customWidth="1"/>
    <col min="14329" max="14329" width="12.8515625" style="19" customWidth="1"/>
    <col min="14330" max="14330" width="7.8515625" style="19" customWidth="1"/>
    <col min="14331" max="14332" width="11.8515625" style="19" customWidth="1"/>
    <col min="14333" max="14333" width="13.8515625" style="19" customWidth="1"/>
    <col min="14334" max="14334" width="12.421875" style="19" customWidth="1"/>
    <col min="14335" max="14580" width="9.140625" style="19" customWidth="1"/>
    <col min="14581" max="14581" width="6.28125" style="19" customWidth="1"/>
    <col min="14582" max="14583" width="7.8515625" style="19" customWidth="1"/>
    <col min="14584" max="14584" width="19.57421875" style="19" customWidth="1"/>
    <col min="14585" max="14585" width="12.8515625" style="19" customWidth="1"/>
    <col min="14586" max="14586" width="7.8515625" style="19" customWidth="1"/>
    <col min="14587" max="14588" width="11.8515625" style="19" customWidth="1"/>
    <col min="14589" max="14589" width="13.8515625" style="19" customWidth="1"/>
    <col min="14590" max="14590" width="12.421875" style="19" customWidth="1"/>
    <col min="14591" max="14836" width="9.140625" style="19" customWidth="1"/>
    <col min="14837" max="14837" width="6.28125" style="19" customWidth="1"/>
    <col min="14838" max="14839" width="7.8515625" style="19" customWidth="1"/>
    <col min="14840" max="14840" width="19.57421875" style="19" customWidth="1"/>
    <col min="14841" max="14841" width="12.8515625" style="19" customWidth="1"/>
    <col min="14842" max="14842" width="7.8515625" style="19" customWidth="1"/>
    <col min="14843" max="14844" width="11.8515625" style="19" customWidth="1"/>
    <col min="14845" max="14845" width="13.8515625" style="19" customWidth="1"/>
    <col min="14846" max="14846" width="12.421875" style="19" customWidth="1"/>
    <col min="14847" max="15092" width="9.140625" style="19" customWidth="1"/>
    <col min="15093" max="15093" width="6.28125" style="19" customWidth="1"/>
    <col min="15094" max="15095" width="7.8515625" style="19" customWidth="1"/>
    <col min="15096" max="15096" width="19.57421875" style="19" customWidth="1"/>
    <col min="15097" max="15097" width="12.8515625" style="19" customWidth="1"/>
    <col min="15098" max="15098" width="7.8515625" style="19" customWidth="1"/>
    <col min="15099" max="15100" width="11.8515625" style="19" customWidth="1"/>
    <col min="15101" max="15101" width="13.8515625" style="19" customWidth="1"/>
    <col min="15102" max="15102" width="12.421875" style="19" customWidth="1"/>
    <col min="15103" max="15348" width="9.140625" style="19" customWidth="1"/>
    <col min="15349" max="15349" width="6.28125" style="19" customWidth="1"/>
    <col min="15350" max="15351" width="7.8515625" style="19" customWidth="1"/>
    <col min="15352" max="15352" width="19.57421875" style="19" customWidth="1"/>
    <col min="15353" max="15353" width="12.8515625" style="19" customWidth="1"/>
    <col min="15354" max="15354" width="7.8515625" style="19" customWidth="1"/>
    <col min="15355" max="15356" width="11.8515625" style="19" customWidth="1"/>
    <col min="15357" max="15357" width="13.8515625" style="19" customWidth="1"/>
    <col min="15358" max="15358" width="12.421875" style="19" customWidth="1"/>
    <col min="15359" max="15604" width="9.140625" style="19" customWidth="1"/>
    <col min="15605" max="15605" width="6.28125" style="19" customWidth="1"/>
    <col min="15606" max="15607" width="7.8515625" style="19" customWidth="1"/>
    <col min="15608" max="15608" width="19.57421875" style="19" customWidth="1"/>
    <col min="15609" max="15609" width="12.8515625" style="19" customWidth="1"/>
    <col min="15610" max="15610" width="7.8515625" style="19" customWidth="1"/>
    <col min="15611" max="15612" width="11.8515625" style="19" customWidth="1"/>
    <col min="15613" max="15613" width="13.8515625" style="19" customWidth="1"/>
    <col min="15614" max="15614" width="12.421875" style="19" customWidth="1"/>
    <col min="15615" max="15860" width="9.140625" style="19" customWidth="1"/>
    <col min="15861" max="15861" width="6.28125" style="19" customWidth="1"/>
    <col min="15862" max="15863" width="7.8515625" style="19" customWidth="1"/>
    <col min="15864" max="15864" width="19.57421875" style="19" customWidth="1"/>
    <col min="15865" max="15865" width="12.8515625" style="19" customWidth="1"/>
    <col min="15866" max="15866" width="7.8515625" style="19" customWidth="1"/>
    <col min="15867" max="15868" width="11.8515625" style="19" customWidth="1"/>
    <col min="15869" max="15869" width="13.8515625" style="19" customWidth="1"/>
    <col min="15870" max="15870" width="12.421875" style="19" customWidth="1"/>
    <col min="15871" max="16116" width="9.140625" style="19" customWidth="1"/>
    <col min="16117" max="16117" width="6.28125" style="19" customWidth="1"/>
    <col min="16118" max="16119" width="7.8515625" style="19" customWidth="1"/>
    <col min="16120" max="16120" width="19.57421875" style="19" customWidth="1"/>
    <col min="16121" max="16121" width="12.8515625" style="19" customWidth="1"/>
    <col min="16122" max="16122" width="7.8515625" style="19" customWidth="1"/>
    <col min="16123" max="16124" width="11.8515625" style="19" customWidth="1"/>
    <col min="16125" max="16125" width="13.8515625" style="19" customWidth="1"/>
    <col min="16126" max="16126" width="12.421875" style="19" customWidth="1"/>
    <col min="16127" max="16384" width="9.140625" style="19" customWidth="1"/>
  </cols>
  <sheetData>
    <row r="1" spans="1:3" ht="12.75">
      <c r="A1" s="87" t="s">
        <v>286</v>
      </c>
      <c r="B1" s="88"/>
      <c r="C1" s="88"/>
    </row>
    <row r="3" spans="1:3" ht="13" thickBot="1">
      <c r="A3" s="87" t="s">
        <v>81</v>
      </c>
      <c r="B3" s="88"/>
      <c r="C3" s="88"/>
    </row>
    <row r="4" spans="1:3" s="54" customFormat="1" ht="12.75">
      <c r="A4" s="56" t="s">
        <v>2</v>
      </c>
      <c r="B4" s="57" t="s">
        <v>3</v>
      </c>
      <c r="C4" s="49" t="s">
        <v>378</v>
      </c>
    </row>
    <row r="5" spans="1:3" ht="12.75">
      <c r="A5" s="23" t="s">
        <v>62</v>
      </c>
      <c r="B5" s="23" t="s">
        <v>63</v>
      </c>
      <c r="C5" s="24">
        <v>-1560</v>
      </c>
    </row>
    <row r="6" spans="1:3" ht="12.75">
      <c r="A6" s="23" t="s">
        <v>21</v>
      </c>
      <c r="B6" s="23" t="s">
        <v>22</v>
      </c>
      <c r="C6" s="24">
        <v>-1.63</v>
      </c>
    </row>
    <row r="7" spans="2:3" ht="12.75">
      <c r="B7" s="20" t="s">
        <v>376</v>
      </c>
      <c r="C7" s="22">
        <f>SUM(C5:C6)</f>
        <v>-1561.63</v>
      </c>
    </row>
    <row r="8" spans="1:3" ht="12.75">
      <c r="A8" s="20"/>
      <c r="B8" s="21"/>
      <c r="C8" s="23" t="s">
        <v>323</v>
      </c>
    </row>
    <row r="9" spans="1:3" ht="12.75">
      <c r="A9" s="23" t="s">
        <v>147</v>
      </c>
      <c r="B9" s="23" t="s">
        <v>148</v>
      </c>
      <c r="C9" s="24">
        <v>2000</v>
      </c>
    </row>
    <row r="10" spans="2:3" ht="12.75">
      <c r="B10" s="20" t="s">
        <v>377</v>
      </c>
      <c r="C10" s="22">
        <v>2000</v>
      </c>
    </row>
    <row r="11" spans="1:3" ht="12.75">
      <c r="A11" s="20"/>
      <c r="B11" s="20" t="s">
        <v>9</v>
      </c>
      <c r="C11" s="22">
        <v>404.4899999999998</v>
      </c>
    </row>
  </sheetData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ADF6-C076-4D6D-8FF0-90900935A30B}">
  <dimension ref="A1:C31"/>
  <sheetViews>
    <sheetView zoomScale="160" zoomScaleNormal="160" workbookViewId="0" topLeftCell="A22">
      <selection activeCell="H31" sqref="H31"/>
    </sheetView>
  </sheetViews>
  <sheetFormatPr defaultColWidth="9.140625" defaultRowHeight="12.75"/>
  <cols>
    <col min="1" max="1" width="8.140625" style="19" bestFit="1" customWidth="1"/>
    <col min="2" max="2" width="29.8515625" style="19" bestFit="1" customWidth="1"/>
    <col min="3" max="3" width="10.57421875" style="19" bestFit="1" customWidth="1"/>
    <col min="4" max="245" width="9.140625" style="19" customWidth="1"/>
    <col min="246" max="246" width="6.28125" style="19" customWidth="1"/>
    <col min="247" max="248" width="7.8515625" style="19" customWidth="1"/>
    <col min="249" max="249" width="19.57421875" style="19" customWidth="1"/>
    <col min="250" max="250" width="12.8515625" style="19" customWidth="1"/>
    <col min="251" max="251" width="7.8515625" style="19" customWidth="1"/>
    <col min="252" max="253" width="11.8515625" style="19" customWidth="1"/>
    <col min="254" max="254" width="13.8515625" style="19" customWidth="1"/>
    <col min="255" max="255" width="12.421875" style="19" customWidth="1"/>
    <col min="256" max="501" width="9.140625" style="19" customWidth="1"/>
    <col min="502" max="502" width="6.28125" style="19" customWidth="1"/>
    <col min="503" max="504" width="7.8515625" style="19" customWidth="1"/>
    <col min="505" max="505" width="19.57421875" style="19" customWidth="1"/>
    <col min="506" max="506" width="12.8515625" style="19" customWidth="1"/>
    <col min="507" max="507" width="7.8515625" style="19" customWidth="1"/>
    <col min="508" max="509" width="11.8515625" style="19" customWidth="1"/>
    <col min="510" max="510" width="13.8515625" style="19" customWidth="1"/>
    <col min="511" max="511" width="12.421875" style="19" customWidth="1"/>
    <col min="512" max="757" width="9.140625" style="19" customWidth="1"/>
    <col min="758" max="758" width="6.28125" style="19" customWidth="1"/>
    <col min="759" max="760" width="7.8515625" style="19" customWidth="1"/>
    <col min="761" max="761" width="19.57421875" style="19" customWidth="1"/>
    <col min="762" max="762" width="12.8515625" style="19" customWidth="1"/>
    <col min="763" max="763" width="7.8515625" style="19" customWidth="1"/>
    <col min="764" max="765" width="11.8515625" style="19" customWidth="1"/>
    <col min="766" max="766" width="13.8515625" style="19" customWidth="1"/>
    <col min="767" max="767" width="12.421875" style="19" customWidth="1"/>
    <col min="768" max="1013" width="9.140625" style="19" customWidth="1"/>
    <col min="1014" max="1014" width="6.28125" style="19" customWidth="1"/>
    <col min="1015" max="1016" width="7.8515625" style="19" customWidth="1"/>
    <col min="1017" max="1017" width="19.57421875" style="19" customWidth="1"/>
    <col min="1018" max="1018" width="12.8515625" style="19" customWidth="1"/>
    <col min="1019" max="1019" width="7.8515625" style="19" customWidth="1"/>
    <col min="1020" max="1021" width="11.8515625" style="19" customWidth="1"/>
    <col min="1022" max="1022" width="13.8515625" style="19" customWidth="1"/>
    <col min="1023" max="1023" width="12.421875" style="19" customWidth="1"/>
    <col min="1024" max="1269" width="9.140625" style="19" customWidth="1"/>
    <col min="1270" max="1270" width="6.28125" style="19" customWidth="1"/>
    <col min="1271" max="1272" width="7.8515625" style="19" customWidth="1"/>
    <col min="1273" max="1273" width="19.57421875" style="19" customWidth="1"/>
    <col min="1274" max="1274" width="12.8515625" style="19" customWidth="1"/>
    <col min="1275" max="1275" width="7.8515625" style="19" customWidth="1"/>
    <col min="1276" max="1277" width="11.8515625" style="19" customWidth="1"/>
    <col min="1278" max="1278" width="13.8515625" style="19" customWidth="1"/>
    <col min="1279" max="1279" width="12.421875" style="19" customWidth="1"/>
    <col min="1280" max="1525" width="9.140625" style="19" customWidth="1"/>
    <col min="1526" max="1526" width="6.28125" style="19" customWidth="1"/>
    <col min="1527" max="1528" width="7.8515625" style="19" customWidth="1"/>
    <col min="1529" max="1529" width="19.57421875" style="19" customWidth="1"/>
    <col min="1530" max="1530" width="12.8515625" style="19" customWidth="1"/>
    <col min="1531" max="1531" width="7.8515625" style="19" customWidth="1"/>
    <col min="1532" max="1533" width="11.8515625" style="19" customWidth="1"/>
    <col min="1534" max="1534" width="13.8515625" style="19" customWidth="1"/>
    <col min="1535" max="1535" width="12.421875" style="19" customWidth="1"/>
    <col min="1536" max="1781" width="9.140625" style="19" customWidth="1"/>
    <col min="1782" max="1782" width="6.28125" style="19" customWidth="1"/>
    <col min="1783" max="1784" width="7.8515625" style="19" customWidth="1"/>
    <col min="1785" max="1785" width="19.57421875" style="19" customWidth="1"/>
    <col min="1786" max="1786" width="12.8515625" style="19" customWidth="1"/>
    <col min="1787" max="1787" width="7.8515625" style="19" customWidth="1"/>
    <col min="1788" max="1789" width="11.8515625" style="19" customWidth="1"/>
    <col min="1790" max="1790" width="13.8515625" style="19" customWidth="1"/>
    <col min="1791" max="1791" width="12.421875" style="19" customWidth="1"/>
    <col min="1792" max="2037" width="9.140625" style="19" customWidth="1"/>
    <col min="2038" max="2038" width="6.28125" style="19" customWidth="1"/>
    <col min="2039" max="2040" width="7.8515625" style="19" customWidth="1"/>
    <col min="2041" max="2041" width="19.57421875" style="19" customWidth="1"/>
    <col min="2042" max="2042" width="12.8515625" style="19" customWidth="1"/>
    <col min="2043" max="2043" width="7.8515625" style="19" customWidth="1"/>
    <col min="2044" max="2045" width="11.8515625" style="19" customWidth="1"/>
    <col min="2046" max="2046" width="13.8515625" style="19" customWidth="1"/>
    <col min="2047" max="2047" width="12.421875" style="19" customWidth="1"/>
    <col min="2048" max="2293" width="9.140625" style="19" customWidth="1"/>
    <col min="2294" max="2294" width="6.28125" style="19" customWidth="1"/>
    <col min="2295" max="2296" width="7.8515625" style="19" customWidth="1"/>
    <col min="2297" max="2297" width="19.57421875" style="19" customWidth="1"/>
    <col min="2298" max="2298" width="12.8515625" style="19" customWidth="1"/>
    <col min="2299" max="2299" width="7.8515625" style="19" customWidth="1"/>
    <col min="2300" max="2301" width="11.8515625" style="19" customWidth="1"/>
    <col min="2302" max="2302" width="13.8515625" style="19" customWidth="1"/>
    <col min="2303" max="2303" width="12.421875" style="19" customWidth="1"/>
    <col min="2304" max="2549" width="9.140625" style="19" customWidth="1"/>
    <col min="2550" max="2550" width="6.28125" style="19" customWidth="1"/>
    <col min="2551" max="2552" width="7.8515625" style="19" customWidth="1"/>
    <col min="2553" max="2553" width="19.57421875" style="19" customWidth="1"/>
    <col min="2554" max="2554" width="12.8515625" style="19" customWidth="1"/>
    <col min="2555" max="2555" width="7.8515625" style="19" customWidth="1"/>
    <col min="2556" max="2557" width="11.8515625" style="19" customWidth="1"/>
    <col min="2558" max="2558" width="13.8515625" style="19" customWidth="1"/>
    <col min="2559" max="2559" width="12.421875" style="19" customWidth="1"/>
    <col min="2560" max="2805" width="9.140625" style="19" customWidth="1"/>
    <col min="2806" max="2806" width="6.28125" style="19" customWidth="1"/>
    <col min="2807" max="2808" width="7.8515625" style="19" customWidth="1"/>
    <col min="2809" max="2809" width="19.57421875" style="19" customWidth="1"/>
    <col min="2810" max="2810" width="12.8515625" style="19" customWidth="1"/>
    <col min="2811" max="2811" width="7.8515625" style="19" customWidth="1"/>
    <col min="2812" max="2813" width="11.8515625" style="19" customWidth="1"/>
    <col min="2814" max="2814" width="13.8515625" style="19" customWidth="1"/>
    <col min="2815" max="2815" width="12.421875" style="19" customWidth="1"/>
    <col min="2816" max="3061" width="9.140625" style="19" customWidth="1"/>
    <col min="3062" max="3062" width="6.28125" style="19" customWidth="1"/>
    <col min="3063" max="3064" width="7.8515625" style="19" customWidth="1"/>
    <col min="3065" max="3065" width="19.57421875" style="19" customWidth="1"/>
    <col min="3066" max="3066" width="12.8515625" style="19" customWidth="1"/>
    <col min="3067" max="3067" width="7.8515625" style="19" customWidth="1"/>
    <col min="3068" max="3069" width="11.8515625" style="19" customWidth="1"/>
    <col min="3070" max="3070" width="13.8515625" style="19" customWidth="1"/>
    <col min="3071" max="3071" width="12.421875" style="19" customWidth="1"/>
    <col min="3072" max="3317" width="9.140625" style="19" customWidth="1"/>
    <col min="3318" max="3318" width="6.28125" style="19" customWidth="1"/>
    <col min="3319" max="3320" width="7.8515625" style="19" customWidth="1"/>
    <col min="3321" max="3321" width="19.57421875" style="19" customWidth="1"/>
    <col min="3322" max="3322" width="12.8515625" style="19" customWidth="1"/>
    <col min="3323" max="3323" width="7.8515625" style="19" customWidth="1"/>
    <col min="3324" max="3325" width="11.8515625" style="19" customWidth="1"/>
    <col min="3326" max="3326" width="13.8515625" style="19" customWidth="1"/>
    <col min="3327" max="3327" width="12.421875" style="19" customWidth="1"/>
    <col min="3328" max="3573" width="9.140625" style="19" customWidth="1"/>
    <col min="3574" max="3574" width="6.28125" style="19" customWidth="1"/>
    <col min="3575" max="3576" width="7.8515625" style="19" customWidth="1"/>
    <col min="3577" max="3577" width="19.57421875" style="19" customWidth="1"/>
    <col min="3578" max="3578" width="12.8515625" style="19" customWidth="1"/>
    <col min="3579" max="3579" width="7.8515625" style="19" customWidth="1"/>
    <col min="3580" max="3581" width="11.8515625" style="19" customWidth="1"/>
    <col min="3582" max="3582" width="13.8515625" style="19" customWidth="1"/>
    <col min="3583" max="3583" width="12.421875" style="19" customWidth="1"/>
    <col min="3584" max="3829" width="9.140625" style="19" customWidth="1"/>
    <col min="3830" max="3830" width="6.28125" style="19" customWidth="1"/>
    <col min="3831" max="3832" width="7.8515625" style="19" customWidth="1"/>
    <col min="3833" max="3833" width="19.57421875" style="19" customWidth="1"/>
    <col min="3834" max="3834" width="12.8515625" style="19" customWidth="1"/>
    <col min="3835" max="3835" width="7.8515625" style="19" customWidth="1"/>
    <col min="3836" max="3837" width="11.8515625" style="19" customWidth="1"/>
    <col min="3838" max="3838" width="13.8515625" style="19" customWidth="1"/>
    <col min="3839" max="3839" width="12.421875" style="19" customWidth="1"/>
    <col min="3840" max="4085" width="9.140625" style="19" customWidth="1"/>
    <col min="4086" max="4086" width="6.28125" style="19" customWidth="1"/>
    <col min="4087" max="4088" width="7.8515625" style="19" customWidth="1"/>
    <col min="4089" max="4089" width="19.57421875" style="19" customWidth="1"/>
    <col min="4090" max="4090" width="12.8515625" style="19" customWidth="1"/>
    <col min="4091" max="4091" width="7.8515625" style="19" customWidth="1"/>
    <col min="4092" max="4093" width="11.8515625" style="19" customWidth="1"/>
    <col min="4094" max="4094" width="13.8515625" style="19" customWidth="1"/>
    <col min="4095" max="4095" width="12.421875" style="19" customWidth="1"/>
    <col min="4096" max="4341" width="9.140625" style="19" customWidth="1"/>
    <col min="4342" max="4342" width="6.28125" style="19" customWidth="1"/>
    <col min="4343" max="4344" width="7.8515625" style="19" customWidth="1"/>
    <col min="4345" max="4345" width="19.57421875" style="19" customWidth="1"/>
    <col min="4346" max="4346" width="12.8515625" style="19" customWidth="1"/>
    <col min="4347" max="4347" width="7.8515625" style="19" customWidth="1"/>
    <col min="4348" max="4349" width="11.8515625" style="19" customWidth="1"/>
    <col min="4350" max="4350" width="13.8515625" style="19" customWidth="1"/>
    <col min="4351" max="4351" width="12.421875" style="19" customWidth="1"/>
    <col min="4352" max="4597" width="9.140625" style="19" customWidth="1"/>
    <col min="4598" max="4598" width="6.28125" style="19" customWidth="1"/>
    <col min="4599" max="4600" width="7.8515625" style="19" customWidth="1"/>
    <col min="4601" max="4601" width="19.57421875" style="19" customWidth="1"/>
    <col min="4602" max="4602" width="12.8515625" style="19" customWidth="1"/>
    <col min="4603" max="4603" width="7.8515625" style="19" customWidth="1"/>
    <col min="4604" max="4605" width="11.8515625" style="19" customWidth="1"/>
    <col min="4606" max="4606" width="13.8515625" style="19" customWidth="1"/>
    <col min="4607" max="4607" width="12.421875" style="19" customWidth="1"/>
    <col min="4608" max="4853" width="9.140625" style="19" customWidth="1"/>
    <col min="4854" max="4854" width="6.28125" style="19" customWidth="1"/>
    <col min="4855" max="4856" width="7.8515625" style="19" customWidth="1"/>
    <col min="4857" max="4857" width="19.57421875" style="19" customWidth="1"/>
    <col min="4858" max="4858" width="12.8515625" style="19" customWidth="1"/>
    <col min="4859" max="4859" width="7.8515625" style="19" customWidth="1"/>
    <col min="4860" max="4861" width="11.8515625" style="19" customWidth="1"/>
    <col min="4862" max="4862" width="13.8515625" style="19" customWidth="1"/>
    <col min="4863" max="4863" width="12.421875" style="19" customWidth="1"/>
    <col min="4864" max="5109" width="9.140625" style="19" customWidth="1"/>
    <col min="5110" max="5110" width="6.28125" style="19" customWidth="1"/>
    <col min="5111" max="5112" width="7.8515625" style="19" customWidth="1"/>
    <col min="5113" max="5113" width="19.57421875" style="19" customWidth="1"/>
    <col min="5114" max="5114" width="12.8515625" style="19" customWidth="1"/>
    <col min="5115" max="5115" width="7.8515625" style="19" customWidth="1"/>
    <col min="5116" max="5117" width="11.8515625" style="19" customWidth="1"/>
    <col min="5118" max="5118" width="13.8515625" style="19" customWidth="1"/>
    <col min="5119" max="5119" width="12.421875" style="19" customWidth="1"/>
    <col min="5120" max="5365" width="9.140625" style="19" customWidth="1"/>
    <col min="5366" max="5366" width="6.28125" style="19" customWidth="1"/>
    <col min="5367" max="5368" width="7.8515625" style="19" customWidth="1"/>
    <col min="5369" max="5369" width="19.57421875" style="19" customWidth="1"/>
    <col min="5370" max="5370" width="12.8515625" style="19" customWidth="1"/>
    <col min="5371" max="5371" width="7.8515625" style="19" customWidth="1"/>
    <col min="5372" max="5373" width="11.8515625" style="19" customWidth="1"/>
    <col min="5374" max="5374" width="13.8515625" style="19" customWidth="1"/>
    <col min="5375" max="5375" width="12.421875" style="19" customWidth="1"/>
    <col min="5376" max="5621" width="9.140625" style="19" customWidth="1"/>
    <col min="5622" max="5622" width="6.28125" style="19" customWidth="1"/>
    <col min="5623" max="5624" width="7.8515625" style="19" customWidth="1"/>
    <col min="5625" max="5625" width="19.57421875" style="19" customWidth="1"/>
    <col min="5626" max="5626" width="12.8515625" style="19" customWidth="1"/>
    <col min="5627" max="5627" width="7.8515625" style="19" customWidth="1"/>
    <col min="5628" max="5629" width="11.8515625" style="19" customWidth="1"/>
    <col min="5630" max="5630" width="13.8515625" style="19" customWidth="1"/>
    <col min="5631" max="5631" width="12.421875" style="19" customWidth="1"/>
    <col min="5632" max="5877" width="9.140625" style="19" customWidth="1"/>
    <col min="5878" max="5878" width="6.28125" style="19" customWidth="1"/>
    <col min="5879" max="5880" width="7.8515625" style="19" customWidth="1"/>
    <col min="5881" max="5881" width="19.57421875" style="19" customWidth="1"/>
    <col min="5882" max="5882" width="12.8515625" style="19" customWidth="1"/>
    <col min="5883" max="5883" width="7.8515625" style="19" customWidth="1"/>
    <col min="5884" max="5885" width="11.8515625" style="19" customWidth="1"/>
    <col min="5886" max="5886" width="13.8515625" style="19" customWidth="1"/>
    <col min="5887" max="5887" width="12.421875" style="19" customWidth="1"/>
    <col min="5888" max="6133" width="9.140625" style="19" customWidth="1"/>
    <col min="6134" max="6134" width="6.28125" style="19" customWidth="1"/>
    <col min="6135" max="6136" width="7.8515625" style="19" customWidth="1"/>
    <col min="6137" max="6137" width="19.57421875" style="19" customWidth="1"/>
    <col min="6138" max="6138" width="12.8515625" style="19" customWidth="1"/>
    <col min="6139" max="6139" width="7.8515625" style="19" customWidth="1"/>
    <col min="6140" max="6141" width="11.8515625" style="19" customWidth="1"/>
    <col min="6142" max="6142" width="13.8515625" style="19" customWidth="1"/>
    <col min="6143" max="6143" width="12.421875" style="19" customWidth="1"/>
    <col min="6144" max="6389" width="9.140625" style="19" customWidth="1"/>
    <col min="6390" max="6390" width="6.28125" style="19" customWidth="1"/>
    <col min="6391" max="6392" width="7.8515625" style="19" customWidth="1"/>
    <col min="6393" max="6393" width="19.57421875" style="19" customWidth="1"/>
    <col min="6394" max="6394" width="12.8515625" style="19" customWidth="1"/>
    <col min="6395" max="6395" width="7.8515625" style="19" customWidth="1"/>
    <col min="6396" max="6397" width="11.8515625" style="19" customWidth="1"/>
    <col min="6398" max="6398" width="13.8515625" style="19" customWidth="1"/>
    <col min="6399" max="6399" width="12.421875" style="19" customWidth="1"/>
    <col min="6400" max="6645" width="9.140625" style="19" customWidth="1"/>
    <col min="6646" max="6646" width="6.28125" style="19" customWidth="1"/>
    <col min="6647" max="6648" width="7.8515625" style="19" customWidth="1"/>
    <col min="6649" max="6649" width="19.57421875" style="19" customWidth="1"/>
    <col min="6650" max="6650" width="12.8515625" style="19" customWidth="1"/>
    <col min="6651" max="6651" width="7.8515625" style="19" customWidth="1"/>
    <col min="6652" max="6653" width="11.8515625" style="19" customWidth="1"/>
    <col min="6654" max="6654" width="13.8515625" style="19" customWidth="1"/>
    <col min="6655" max="6655" width="12.421875" style="19" customWidth="1"/>
    <col min="6656" max="6901" width="9.140625" style="19" customWidth="1"/>
    <col min="6902" max="6902" width="6.28125" style="19" customWidth="1"/>
    <col min="6903" max="6904" width="7.8515625" style="19" customWidth="1"/>
    <col min="6905" max="6905" width="19.57421875" style="19" customWidth="1"/>
    <col min="6906" max="6906" width="12.8515625" style="19" customWidth="1"/>
    <col min="6907" max="6907" width="7.8515625" style="19" customWidth="1"/>
    <col min="6908" max="6909" width="11.8515625" style="19" customWidth="1"/>
    <col min="6910" max="6910" width="13.8515625" style="19" customWidth="1"/>
    <col min="6911" max="6911" width="12.421875" style="19" customWidth="1"/>
    <col min="6912" max="7157" width="9.140625" style="19" customWidth="1"/>
    <col min="7158" max="7158" width="6.28125" style="19" customWidth="1"/>
    <col min="7159" max="7160" width="7.8515625" style="19" customWidth="1"/>
    <col min="7161" max="7161" width="19.57421875" style="19" customWidth="1"/>
    <col min="7162" max="7162" width="12.8515625" style="19" customWidth="1"/>
    <col min="7163" max="7163" width="7.8515625" style="19" customWidth="1"/>
    <col min="7164" max="7165" width="11.8515625" style="19" customWidth="1"/>
    <col min="7166" max="7166" width="13.8515625" style="19" customWidth="1"/>
    <col min="7167" max="7167" width="12.421875" style="19" customWidth="1"/>
    <col min="7168" max="7413" width="9.140625" style="19" customWidth="1"/>
    <col min="7414" max="7414" width="6.28125" style="19" customWidth="1"/>
    <col min="7415" max="7416" width="7.8515625" style="19" customWidth="1"/>
    <col min="7417" max="7417" width="19.57421875" style="19" customWidth="1"/>
    <col min="7418" max="7418" width="12.8515625" style="19" customWidth="1"/>
    <col min="7419" max="7419" width="7.8515625" style="19" customWidth="1"/>
    <col min="7420" max="7421" width="11.8515625" style="19" customWidth="1"/>
    <col min="7422" max="7422" width="13.8515625" style="19" customWidth="1"/>
    <col min="7423" max="7423" width="12.421875" style="19" customWidth="1"/>
    <col min="7424" max="7669" width="9.140625" style="19" customWidth="1"/>
    <col min="7670" max="7670" width="6.28125" style="19" customWidth="1"/>
    <col min="7671" max="7672" width="7.8515625" style="19" customWidth="1"/>
    <col min="7673" max="7673" width="19.57421875" style="19" customWidth="1"/>
    <col min="7674" max="7674" width="12.8515625" style="19" customWidth="1"/>
    <col min="7675" max="7675" width="7.8515625" style="19" customWidth="1"/>
    <col min="7676" max="7677" width="11.8515625" style="19" customWidth="1"/>
    <col min="7678" max="7678" width="13.8515625" style="19" customWidth="1"/>
    <col min="7679" max="7679" width="12.421875" style="19" customWidth="1"/>
    <col min="7680" max="7925" width="9.140625" style="19" customWidth="1"/>
    <col min="7926" max="7926" width="6.28125" style="19" customWidth="1"/>
    <col min="7927" max="7928" width="7.8515625" style="19" customWidth="1"/>
    <col min="7929" max="7929" width="19.57421875" style="19" customWidth="1"/>
    <col min="7930" max="7930" width="12.8515625" style="19" customWidth="1"/>
    <col min="7931" max="7931" width="7.8515625" style="19" customWidth="1"/>
    <col min="7932" max="7933" width="11.8515625" style="19" customWidth="1"/>
    <col min="7934" max="7934" width="13.8515625" style="19" customWidth="1"/>
    <col min="7935" max="7935" width="12.421875" style="19" customWidth="1"/>
    <col min="7936" max="8181" width="9.140625" style="19" customWidth="1"/>
    <col min="8182" max="8182" width="6.28125" style="19" customWidth="1"/>
    <col min="8183" max="8184" width="7.8515625" style="19" customWidth="1"/>
    <col min="8185" max="8185" width="19.57421875" style="19" customWidth="1"/>
    <col min="8186" max="8186" width="12.8515625" style="19" customWidth="1"/>
    <col min="8187" max="8187" width="7.8515625" style="19" customWidth="1"/>
    <col min="8188" max="8189" width="11.8515625" style="19" customWidth="1"/>
    <col min="8190" max="8190" width="13.8515625" style="19" customWidth="1"/>
    <col min="8191" max="8191" width="12.421875" style="19" customWidth="1"/>
    <col min="8192" max="8437" width="9.140625" style="19" customWidth="1"/>
    <col min="8438" max="8438" width="6.28125" style="19" customWidth="1"/>
    <col min="8439" max="8440" width="7.8515625" style="19" customWidth="1"/>
    <col min="8441" max="8441" width="19.57421875" style="19" customWidth="1"/>
    <col min="8442" max="8442" width="12.8515625" style="19" customWidth="1"/>
    <col min="8443" max="8443" width="7.8515625" style="19" customWidth="1"/>
    <col min="8444" max="8445" width="11.8515625" style="19" customWidth="1"/>
    <col min="8446" max="8446" width="13.8515625" style="19" customWidth="1"/>
    <col min="8447" max="8447" width="12.421875" style="19" customWidth="1"/>
    <col min="8448" max="8693" width="9.140625" style="19" customWidth="1"/>
    <col min="8694" max="8694" width="6.28125" style="19" customWidth="1"/>
    <col min="8695" max="8696" width="7.8515625" style="19" customWidth="1"/>
    <col min="8697" max="8697" width="19.57421875" style="19" customWidth="1"/>
    <col min="8698" max="8698" width="12.8515625" style="19" customWidth="1"/>
    <col min="8699" max="8699" width="7.8515625" style="19" customWidth="1"/>
    <col min="8700" max="8701" width="11.8515625" style="19" customWidth="1"/>
    <col min="8702" max="8702" width="13.8515625" style="19" customWidth="1"/>
    <col min="8703" max="8703" width="12.421875" style="19" customWidth="1"/>
    <col min="8704" max="8949" width="9.140625" style="19" customWidth="1"/>
    <col min="8950" max="8950" width="6.28125" style="19" customWidth="1"/>
    <col min="8951" max="8952" width="7.8515625" style="19" customWidth="1"/>
    <col min="8953" max="8953" width="19.57421875" style="19" customWidth="1"/>
    <col min="8954" max="8954" width="12.8515625" style="19" customWidth="1"/>
    <col min="8955" max="8955" width="7.8515625" style="19" customWidth="1"/>
    <col min="8956" max="8957" width="11.8515625" style="19" customWidth="1"/>
    <col min="8958" max="8958" width="13.8515625" style="19" customWidth="1"/>
    <col min="8959" max="8959" width="12.421875" style="19" customWidth="1"/>
    <col min="8960" max="9205" width="9.140625" style="19" customWidth="1"/>
    <col min="9206" max="9206" width="6.28125" style="19" customWidth="1"/>
    <col min="9207" max="9208" width="7.8515625" style="19" customWidth="1"/>
    <col min="9209" max="9209" width="19.57421875" style="19" customWidth="1"/>
    <col min="9210" max="9210" width="12.8515625" style="19" customWidth="1"/>
    <col min="9211" max="9211" width="7.8515625" style="19" customWidth="1"/>
    <col min="9212" max="9213" width="11.8515625" style="19" customWidth="1"/>
    <col min="9214" max="9214" width="13.8515625" style="19" customWidth="1"/>
    <col min="9215" max="9215" width="12.421875" style="19" customWidth="1"/>
    <col min="9216" max="9461" width="9.140625" style="19" customWidth="1"/>
    <col min="9462" max="9462" width="6.28125" style="19" customWidth="1"/>
    <col min="9463" max="9464" width="7.8515625" style="19" customWidth="1"/>
    <col min="9465" max="9465" width="19.57421875" style="19" customWidth="1"/>
    <col min="9466" max="9466" width="12.8515625" style="19" customWidth="1"/>
    <col min="9467" max="9467" width="7.8515625" style="19" customWidth="1"/>
    <col min="9468" max="9469" width="11.8515625" style="19" customWidth="1"/>
    <col min="9470" max="9470" width="13.8515625" style="19" customWidth="1"/>
    <col min="9471" max="9471" width="12.421875" style="19" customWidth="1"/>
    <col min="9472" max="9717" width="9.140625" style="19" customWidth="1"/>
    <col min="9718" max="9718" width="6.28125" style="19" customWidth="1"/>
    <col min="9719" max="9720" width="7.8515625" style="19" customWidth="1"/>
    <col min="9721" max="9721" width="19.57421875" style="19" customWidth="1"/>
    <col min="9722" max="9722" width="12.8515625" style="19" customWidth="1"/>
    <col min="9723" max="9723" width="7.8515625" style="19" customWidth="1"/>
    <col min="9724" max="9725" width="11.8515625" style="19" customWidth="1"/>
    <col min="9726" max="9726" width="13.8515625" style="19" customWidth="1"/>
    <col min="9727" max="9727" width="12.421875" style="19" customWidth="1"/>
    <col min="9728" max="9973" width="9.140625" style="19" customWidth="1"/>
    <col min="9974" max="9974" width="6.28125" style="19" customWidth="1"/>
    <col min="9975" max="9976" width="7.8515625" style="19" customWidth="1"/>
    <col min="9977" max="9977" width="19.57421875" style="19" customWidth="1"/>
    <col min="9978" max="9978" width="12.8515625" style="19" customWidth="1"/>
    <col min="9979" max="9979" width="7.8515625" style="19" customWidth="1"/>
    <col min="9980" max="9981" width="11.8515625" style="19" customWidth="1"/>
    <col min="9982" max="9982" width="13.8515625" style="19" customWidth="1"/>
    <col min="9983" max="9983" width="12.421875" style="19" customWidth="1"/>
    <col min="9984" max="10229" width="9.140625" style="19" customWidth="1"/>
    <col min="10230" max="10230" width="6.28125" style="19" customWidth="1"/>
    <col min="10231" max="10232" width="7.8515625" style="19" customWidth="1"/>
    <col min="10233" max="10233" width="19.57421875" style="19" customWidth="1"/>
    <col min="10234" max="10234" width="12.8515625" style="19" customWidth="1"/>
    <col min="10235" max="10235" width="7.8515625" style="19" customWidth="1"/>
    <col min="10236" max="10237" width="11.8515625" style="19" customWidth="1"/>
    <col min="10238" max="10238" width="13.8515625" style="19" customWidth="1"/>
    <col min="10239" max="10239" width="12.421875" style="19" customWidth="1"/>
    <col min="10240" max="10485" width="9.140625" style="19" customWidth="1"/>
    <col min="10486" max="10486" width="6.28125" style="19" customWidth="1"/>
    <col min="10487" max="10488" width="7.8515625" style="19" customWidth="1"/>
    <col min="10489" max="10489" width="19.57421875" style="19" customWidth="1"/>
    <col min="10490" max="10490" width="12.8515625" style="19" customWidth="1"/>
    <col min="10491" max="10491" width="7.8515625" style="19" customWidth="1"/>
    <col min="10492" max="10493" width="11.8515625" style="19" customWidth="1"/>
    <col min="10494" max="10494" width="13.8515625" style="19" customWidth="1"/>
    <col min="10495" max="10495" width="12.421875" style="19" customWidth="1"/>
    <col min="10496" max="10741" width="9.140625" style="19" customWidth="1"/>
    <col min="10742" max="10742" width="6.28125" style="19" customWidth="1"/>
    <col min="10743" max="10744" width="7.8515625" style="19" customWidth="1"/>
    <col min="10745" max="10745" width="19.57421875" style="19" customWidth="1"/>
    <col min="10746" max="10746" width="12.8515625" style="19" customWidth="1"/>
    <col min="10747" max="10747" width="7.8515625" style="19" customWidth="1"/>
    <col min="10748" max="10749" width="11.8515625" style="19" customWidth="1"/>
    <col min="10750" max="10750" width="13.8515625" style="19" customWidth="1"/>
    <col min="10751" max="10751" width="12.421875" style="19" customWidth="1"/>
    <col min="10752" max="10997" width="9.140625" style="19" customWidth="1"/>
    <col min="10998" max="10998" width="6.28125" style="19" customWidth="1"/>
    <col min="10999" max="11000" width="7.8515625" style="19" customWidth="1"/>
    <col min="11001" max="11001" width="19.57421875" style="19" customWidth="1"/>
    <col min="11002" max="11002" width="12.8515625" style="19" customWidth="1"/>
    <col min="11003" max="11003" width="7.8515625" style="19" customWidth="1"/>
    <col min="11004" max="11005" width="11.8515625" style="19" customWidth="1"/>
    <col min="11006" max="11006" width="13.8515625" style="19" customWidth="1"/>
    <col min="11007" max="11007" width="12.421875" style="19" customWidth="1"/>
    <col min="11008" max="11253" width="9.140625" style="19" customWidth="1"/>
    <col min="11254" max="11254" width="6.28125" style="19" customWidth="1"/>
    <col min="11255" max="11256" width="7.8515625" style="19" customWidth="1"/>
    <col min="11257" max="11257" width="19.57421875" style="19" customWidth="1"/>
    <col min="11258" max="11258" width="12.8515625" style="19" customWidth="1"/>
    <col min="11259" max="11259" width="7.8515625" style="19" customWidth="1"/>
    <col min="11260" max="11261" width="11.8515625" style="19" customWidth="1"/>
    <col min="11262" max="11262" width="13.8515625" style="19" customWidth="1"/>
    <col min="11263" max="11263" width="12.421875" style="19" customWidth="1"/>
    <col min="11264" max="11509" width="9.140625" style="19" customWidth="1"/>
    <col min="11510" max="11510" width="6.28125" style="19" customWidth="1"/>
    <col min="11511" max="11512" width="7.8515625" style="19" customWidth="1"/>
    <col min="11513" max="11513" width="19.57421875" style="19" customWidth="1"/>
    <col min="11514" max="11514" width="12.8515625" style="19" customWidth="1"/>
    <col min="11515" max="11515" width="7.8515625" style="19" customWidth="1"/>
    <col min="11516" max="11517" width="11.8515625" style="19" customWidth="1"/>
    <col min="11518" max="11518" width="13.8515625" style="19" customWidth="1"/>
    <col min="11519" max="11519" width="12.421875" style="19" customWidth="1"/>
    <col min="11520" max="11765" width="9.140625" style="19" customWidth="1"/>
    <col min="11766" max="11766" width="6.28125" style="19" customWidth="1"/>
    <col min="11767" max="11768" width="7.8515625" style="19" customWidth="1"/>
    <col min="11769" max="11769" width="19.57421875" style="19" customWidth="1"/>
    <col min="11770" max="11770" width="12.8515625" style="19" customWidth="1"/>
    <col min="11771" max="11771" width="7.8515625" style="19" customWidth="1"/>
    <col min="11772" max="11773" width="11.8515625" style="19" customWidth="1"/>
    <col min="11774" max="11774" width="13.8515625" style="19" customWidth="1"/>
    <col min="11775" max="11775" width="12.421875" style="19" customWidth="1"/>
    <col min="11776" max="12021" width="9.140625" style="19" customWidth="1"/>
    <col min="12022" max="12022" width="6.28125" style="19" customWidth="1"/>
    <col min="12023" max="12024" width="7.8515625" style="19" customWidth="1"/>
    <col min="12025" max="12025" width="19.57421875" style="19" customWidth="1"/>
    <col min="12026" max="12026" width="12.8515625" style="19" customWidth="1"/>
    <col min="12027" max="12027" width="7.8515625" style="19" customWidth="1"/>
    <col min="12028" max="12029" width="11.8515625" style="19" customWidth="1"/>
    <col min="12030" max="12030" width="13.8515625" style="19" customWidth="1"/>
    <col min="12031" max="12031" width="12.421875" style="19" customWidth="1"/>
    <col min="12032" max="12277" width="9.140625" style="19" customWidth="1"/>
    <col min="12278" max="12278" width="6.28125" style="19" customWidth="1"/>
    <col min="12279" max="12280" width="7.8515625" style="19" customWidth="1"/>
    <col min="12281" max="12281" width="19.57421875" style="19" customWidth="1"/>
    <col min="12282" max="12282" width="12.8515625" style="19" customWidth="1"/>
    <col min="12283" max="12283" width="7.8515625" style="19" customWidth="1"/>
    <col min="12284" max="12285" width="11.8515625" style="19" customWidth="1"/>
    <col min="12286" max="12286" width="13.8515625" style="19" customWidth="1"/>
    <col min="12287" max="12287" width="12.421875" style="19" customWidth="1"/>
    <col min="12288" max="12533" width="9.140625" style="19" customWidth="1"/>
    <col min="12534" max="12534" width="6.28125" style="19" customWidth="1"/>
    <col min="12535" max="12536" width="7.8515625" style="19" customWidth="1"/>
    <col min="12537" max="12537" width="19.57421875" style="19" customWidth="1"/>
    <col min="12538" max="12538" width="12.8515625" style="19" customWidth="1"/>
    <col min="12539" max="12539" width="7.8515625" style="19" customWidth="1"/>
    <col min="12540" max="12541" width="11.8515625" style="19" customWidth="1"/>
    <col min="12542" max="12542" width="13.8515625" style="19" customWidth="1"/>
    <col min="12543" max="12543" width="12.421875" style="19" customWidth="1"/>
    <col min="12544" max="12789" width="9.140625" style="19" customWidth="1"/>
    <col min="12790" max="12790" width="6.28125" style="19" customWidth="1"/>
    <col min="12791" max="12792" width="7.8515625" style="19" customWidth="1"/>
    <col min="12793" max="12793" width="19.57421875" style="19" customWidth="1"/>
    <col min="12794" max="12794" width="12.8515625" style="19" customWidth="1"/>
    <col min="12795" max="12795" width="7.8515625" style="19" customWidth="1"/>
    <col min="12796" max="12797" width="11.8515625" style="19" customWidth="1"/>
    <col min="12798" max="12798" width="13.8515625" style="19" customWidth="1"/>
    <col min="12799" max="12799" width="12.421875" style="19" customWidth="1"/>
    <col min="12800" max="13045" width="9.140625" style="19" customWidth="1"/>
    <col min="13046" max="13046" width="6.28125" style="19" customWidth="1"/>
    <col min="13047" max="13048" width="7.8515625" style="19" customWidth="1"/>
    <col min="13049" max="13049" width="19.57421875" style="19" customWidth="1"/>
    <col min="13050" max="13050" width="12.8515625" style="19" customWidth="1"/>
    <col min="13051" max="13051" width="7.8515625" style="19" customWidth="1"/>
    <col min="13052" max="13053" width="11.8515625" style="19" customWidth="1"/>
    <col min="13054" max="13054" width="13.8515625" style="19" customWidth="1"/>
    <col min="13055" max="13055" width="12.421875" style="19" customWidth="1"/>
    <col min="13056" max="13301" width="9.140625" style="19" customWidth="1"/>
    <col min="13302" max="13302" width="6.28125" style="19" customWidth="1"/>
    <col min="13303" max="13304" width="7.8515625" style="19" customWidth="1"/>
    <col min="13305" max="13305" width="19.57421875" style="19" customWidth="1"/>
    <col min="13306" max="13306" width="12.8515625" style="19" customWidth="1"/>
    <col min="13307" max="13307" width="7.8515625" style="19" customWidth="1"/>
    <col min="13308" max="13309" width="11.8515625" style="19" customWidth="1"/>
    <col min="13310" max="13310" width="13.8515625" style="19" customWidth="1"/>
    <col min="13311" max="13311" width="12.421875" style="19" customWidth="1"/>
    <col min="13312" max="13557" width="9.140625" style="19" customWidth="1"/>
    <col min="13558" max="13558" width="6.28125" style="19" customWidth="1"/>
    <col min="13559" max="13560" width="7.8515625" style="19" customWidth="1"/>
    <col min="13561" max="13561" width="19.57421875" style="19" customWidth="1"/>
    <col min="13562" max="13562" width="12.8515625" style="19" customWidth="1"/>
    <col min="13563" max="13563" width="7.8515625" style="19" customWidth="1"/>
    <col min="13564" max="13565" width="11.8515625" style="19" customWidth="1"/>
    <col min="13566" max="13566" width="13.8515625" style="19" customWidth="1"/>
    <col min="13567" max="13567" width="12.421875" style="19" customWidth="1"/>
    <col min="13568" max="13813" width="9.140625" style="19" customWidth="1"/>
    <col min="13814" max="13814" width="6.28125" style="19" customWidth="1"/>
    <col min="13815" max="13816" width="7.8515625" style="19" customWidth="1"/>
    <col min="13817" max="13817" width="19.57421875" style="19" customWidth="1"/>
    <col min="13818" max="13818" width="12.8515625" style="19" customWidth="1"/>
    <col min="13819" max="13819" width="7.8515625" style="19" customWidth="1"/>
    <col min="13820" max="13821" width="11.8515625" style="19" customWidth="1"/>
    <col min="13822" max="13822" width="13.8515625" style="19" customWidth="1"/>
    <col min="13823" max="13823" width="12.421875" style="19" customWidth="1"/>
    <col min="13824" max="14069" width="9.140625" style="19" customWidth="1"/>
    <col min="14070" max="14070" width="6.28125" style="19" customWidth="1"/>
    <col min="14071" max="14072" width="7.8515625" style="19" customWidth="1"/>
    <col min="14073" max="14073" width="19.57421875" style="19" customWidth="1"/>
    <col min="14074" max="14074" width="12.8515625" style="19" customWidth="1"/>
    <col min="14075" max="14075" width="7.8515625" style="19" customWidth="1"/>
    <col min="14076" max="14077" width="11.8515625" style="19" customWidth="1"/>
    <col min="14078" max="14078" width="13.8515625" style="19" customWidth="1"/>
    <col min="14079" max="14079" width="12.421875" style="19" customWidth="1"/>
    <col min="14080" max="14325" width="9.140625" style="19" customWidth="1"/>
    <col min="14326" max="14326" width="6.28125" style="19" customWidth="1"/>
    <col min="14327" max="14328" width="7.8515625" style="19" customWidth="1"/>
    <col min="14329" max="14329" width="19.57421875" style="19" customWidth="1"/>
    <col min="14330" max="14330" width="12.8515625" style="19" customWidth="1"/>
    <col min="14331" max="14331" width="7.8515625" style="19" customWidth="1"/>
    <col min="14332" max="14333" width="11.8515625" style="19" customWidth="1"/>
    <col min="14334" max="14334" width="13.8515625" style="19" customWidth="1"/>
    <col min="14335" max="14335" width="12.421875" style="19" customWidth="1"/>
    <col min="14336" max="14581" width="9.140625" style="19" customWidth="1"/>
    <col min="14582" max="14582" width="6.28125" style="19" customWidth="1"/>
    <col min="14583" max="14584" width="7.8515625" style="19" customWidth="1"/>
    <col min="14585" max="14585" width="19.57421875" style="19" customWidth="1"/>
    <col min="14586" max="14586" width="12.8515625" style="19" customWidth="1"/>
    <col min="14587" max="14587" width="7.8515625" style="19" customWidth="1"/>
    <col min="14588" max="14589" width="11.8515625" style="19" customWidth="1"/>
    <col min="14590" max="14590" width="13.8515625" style="19" customWidth="1"/>
    <col min="14591" max="14591" width="12.421875" style="19" customWidth="1"/>
    <col min="14592" max="14837" width="9.140625" style="19" customWidth="1"/>
    <col min="14838" max="14838" width="6.28125" style="19" customWidth="1"/>
    <col min="14839" max="14840" width="7.8515625" style="19" customWidth="1"/>
    <col min="14841" max="14841" width="19.57421875" style="19" customWidth="1"/>
    <col min="14842" max="14842" width="12.8515625" style="19" customWidth="1"/>
    <col min="14843" max="14843" width="7.8515625" style="19" customWidth="1"/>
    <col min="14844" max="14845" width="11.8515625" style="19" customWidth="1"/>
    <col min="14846" max="14846" width="13.8515625" style="19" customWidth="1"/>
    <col min="14847" max="14847" width="12.421875" style="19" customWidth="1"/>
    <col min="14848" max="15093" width="9.140625" style="19" customWidth="1"/>
    <col min="15094" max="15094" width="6.28125" style="19" customWidth="1"/>
    <col min="15095" max="15096" width="7.8515625" style="19" customWidth="1"/>
    <col min="15097" max="15097" width="19.57421875" style="19" customWidth="1"/>
    <col min="15098" max="15098" width="12.8515625" style="19" customWidth="1"/>
    <col min="15099" max="15099" width="7.8515625" style="19" customWidth="1"/>
    <col min="15100" max="15101" width="11.8515625" style="19" customWidth="1"/>
    <col min="15102" max="15102" width="13.8515625" style="19" customWidth="1"/>
    <col min="15103" max="15103" width="12.421875" style="19" customWidth="1"/>
    <col min="15104" max="15349" width="9.140625" style="19" customWidth="1"/>
    <col min="15350" max="15350" width="6.28125" style="19" customWidth="1"/>
    <col min="15351" max="15352" width="7.8515625" style="19" customWidth="1"/>
    <col min="15353" max="15353" width="19.57421875" style="19" customWidth="1"/>
    <col min="15354" max="15354" width="12.8515625" style="19" customWidth="1"/>
    <col min="15355" max="15355" width="7.8515625" style="19" customWidth="1"/>
    <col min="15356" max="15357" width="11.8515625" style="19" customWidth="1"/>
    <col min="15358" max="15358" width="13.8515625" style="19" customWidth="1"/>
    <col min="15359" max="15359" width="12.421875" style="19" customWidth="1"/>
    <col min="15360" max="15605" width="9.140625" style="19" customWidth="1"/>
    <col min="15606" max="15606" width="6.28125" style="19" customWidth="1"/>
    <col min="15607" max="15608" width="7.8515625" style="19" customWidth="1"/>
    <col min="15609" max="15609" width="19.57421875" style="19" customWidth="1"/>
    <col min="15610" max="15610" width="12.8515625" style="19" customWidth="1"/>
    <col min="15611" max="15611" width="7.8515625" style="19" customWidth="1"/>
    <col min="15612" max="15613" width="11.8515625" style="19" customWidth="1"/>
    <col min="15614" max="15614" width="13.8515625" style="19" customWidth="1"/>
    <col min="15615" max="15615" width="12.421875" style="19" customWidth="1"/>
    <col min="15616" max="15861" width="9.140625" style="19" customWidth="1"/>
    <col min="15862" max="15862" width="6.28125" style="19" customWidth="1"/>
    <col min="15863" max="15864" width="7.8515625" style="19" customWidth="1"/>
    <col min="15865" max="15865" width="19.57421875" style="19" customWidth="1"/>
    <col min="15866" max="15866" width="12.8515625" style="19" customWidth="1"/>
    <col min="15867" max="15867" width="7.8515625" style="19" customWidth="1"/>
    <col min="15868" max="15869" width="11.8515625" style="19" customWidth="1"/>
    <col min="15870" max="15870" width="13.8515625" style="19" customWidth="1"/>
    <col min="15871" max="15871" width="12.421875" style="19" customWidth="1"/>
    <col min="15872" max="16117" width="9.140625" style="19" customWidth="1"/>
    <col min="16118" max="16118" width="6.28125" style="19" customWidth="1"/>
    <col min="16119" max="16120" width="7.8515625" style="19" customWidth="1"/>
    <col min="16121" max="16121" width="19.57421875" style="19" customWidth="1"/>
    <col min="16122" max="16122" width="12.8515625" style="19" customWidth="1"/>
    <col min="16123" max="16123" width="7.8515625" style="19" customWidth="1"/>
    <col min="16124" max="16125" width="11.8515625" style="19" customWidth="1"/>
    <col min="16126" max="16126" width="13.8515625" style="19" customWidth="1"/>
    <col min="16127" max="16127" width="12.421875" style="19" customWidth="1"/>
    <col min="16128" max="16384" width="9.140625" style="19" customWidth="1"/>
  </cols>
  <sheetData>
    <row r="1" spans="1:3" ht="12.75">
      <c r="A1" s="87" t="s">
        <v>286</v>
      </c>
      <c r="B1" s="88"/>
      <c r="C1" s="88"/>
    </row>
    <row r="3" spans="1:3" ht="13" thickBot="1">
      <c r="A3" s="87" t="s">
        <v>381</v>
      </c>
      <c r="B3" s="88"/>
      <c r="C3" s="88"/>
    </row>
    <row r="4" spans="1:3" ht="12.75">
      <c r="A4" s="17" t="s">
        <v>2</v>
      </c>
      <c r="B4" s="18" t="s">
        <v>3</v>
      </c>
      <c r="C4" s="53" t="s">
        <v>378</v>
      </c>
    </row>
    <row r="5" spans="1:3" ht="12.75">
      <c r="A5" s="23" t="s">
        <v>52</v>
      </c>
      <c r="B5" s="23" t="s">
        <v>53</v>
      </c>
      <c r="C5" s="24">
        <v>-2114.69</v>
      </c>
    </row>
    <row r="6" spans="1:3" ht="12.75">
      <c r="A6" s="23" t="s">
        <v>129</v>
      </c>
      <c r="B6" s="23" t="s">
        <v>130</v>
      </c>
      <c r="C6" s="24">
        <v>-70.9</v>
      </c>
    </row>
    <row r="7" spans="1:3" ht="12.75">
      <c r="A7" s="23" t="s">
        <v>49</v>
      </c>
      <c r="B7" s="23" t="s">
        <v>50</v>
      </c>
      <c r="C7" s="24">
        <v>-50.8</v>
      </c>
    </row>
    <row r="8" spans="1:3" ht="12.75">
      <c r="A8" s="23" t="s">
        <v>133</v>
      </c>
      <c r="B8" s="23" t="s">
        <v>134</v>
      </c>
      <c r="C8" s="24">
        <v>-48.25</v>
      </c>
    </row>
    <row r="9" spans="1:3" ht="12.75">
      <c r="A9" s="23" t="s">
        <v>88</v>
      </c>
      <c r="B9" s="23" t="s">
        <v>89</v>
      </c>
      <c r="C9" s="24">
        <v>-441</v>
      </c>
    </row>
    <row r="10" spans="1:3" ht="12.75">
      <c r="A10" s="23" t="s">
        <v>289</v>
      </c>
      <c r="B10" s="23" t="s">
        <v>290</v>
      </c>
      <c r="C10" s="24">
        <v>-64.2</v>
      </c>
    </row>
    <row r="11" spans="1:3" ht="12.75">
      <c r="A11" s="23" t="s">
        <v>13</v>
      </c>
      <c r="B11" s="23" t="s">
        <v>14</v>
      </c>
      <c r="C11" s="24">
        <v>-313.38</v>
      </c>
    </row>
    <row r="12" spans="1:3" ht="12.75">
      <c r="A12" s="23" t="s">
        <v>21</v>
      </c>
      <c r="B12" s="23" t="s">
        <v>22</v>
      </c>
      <c r="C12" s="24">
        <v>-1456.34</v>
      </c>
    </row>
    <row r="13" spans="1:3" ht="12.75">
      <c r="A13" s="23" t="s">
        <v>68</v>
      </c>
      <c r="B13" s="23" t="s">
        <v>69</v>
      </c>
      <c r="C13" s="24">
        <v>-20404.67</v>
      </c>
    </row>
    <row r="14" spans="1:3" ht="12.75">
      <c r="A14" s="23" t="s">
        <v>90</v>
      </c>
      <c r="B14" s="23" t="s">
        <v>91</v>
      </c>
      <c r="C14" s="24">
        <v>-167979.69</v>
      </c>
    </row>
    <row r="15" spans="1:3" ht="12.75">
      <c r="A15" s="23" t="s">
        <v>92</v>
      </c>
      <c r="B15" s="23" t="s">
        <v>93</v>
      </c>
      <c r="C15" s="24">
        <v>-18409.48</v>
      </c>
    </row>
    <row r="16" spans="1:3" ht="12.75">
      <c r="A16" s="23" t="s">
        <v>29</v>
      </c>
      <c r="B16" s="23" t="s">
        <v>30</v>
      </c>
      <c r="C16" s="24">
        <v>-13689.71</v>
      </c>
    </row>
    <row r="17" spans="1:3" ht="12.75">
      <c r="A17" s="23" t="s">
        <v>94</v>
      </c>
      <c r="B17" s="23" t="s">
        <v>95</v>
      </c>
      <c r="C17" s="24">
        <v>-5661.98</v>
      </c>
    </row>
    <row r="18" spans="1:3" ht="12.75">
      <c r="A18" s="23" t="s">
        <v>31</v>
      </c>
      <c r="B18" s="23" t="s">
        <v>32</v>
      </c>
      <c r="C18" s="24">
        <v>-4011.7</v>
      </c>
    </row>
    <row r="19" spans="1:3" ht="12.75">
      <c r="A19" s="23" t="s">
        <v>33</v>
      </c>
      <c r="B19" s="23" t="s">
        <v>34</v>
      </c>
      <c r="C19" s="24">
        <v>-179.89</v>
      </c>
    </row>
    <row r="20" spans="1:3" ht="12.75">
      <c r="A20" s="23" t="s">
        <v>35</v>
      </c>
      <c r="B20" s="23" t="s">
        <v>36</v>
      </c>
      <c r="C20" s="24">
        <v>-106.47</v>
      </c>
    </row>
    <row r="21" spans="1:3" ht="12.75">
      <c r="A21" s="23" t="s">
        <v>279</v>
      </c>
      <c r="B21" s="23" t="s">
        <v>161</v>
      </c>
      <c r="C21" s="24">
        <v>-946.81</v>
      </c>
    </row>
    <row r="22" spans="1:3" ht="12.75">
      <c r="A22" s="23" t="s">
        <v>37</v>
      </c>
      <c r="B22" s="23" t="s">
        <v>38</v>
      </c>
      <c r="C22" s="24">
        <v>-100.1</v>
      </c>
    </row>
    <row r="23" spans="1:3" ht="12.75">
      <c r="A23" s="23" t="s">
        <v>41</v>
      </c>
      <c r="B23" s="23" t="s">
        <v>42</v>
      </c>
      <c r="C23" s="24">
        <v>-12357.28</v>
      </c>
    </row>
    <row r="24" spans="2:3" ht="12.75">
      <c r="B24" s="20" t="s">
        <v>376</v>
      </c>
      <c r="C24" s="22">
        <f>SUM(C5:C23)</f>
        <v>-248407.34000000005</v>
      </c>
    </row>
    <row r="25" spans="1:3" ht="12.75">
      <c r="A25" s="20"/>
      <c r="B25" s="21"/>
      <c r="C25" s="53" t="s">
        <v>323</v>
      </c>
    </row>
    <row r="26" spans="1:3" ht="12.75">
      <c r="A26" s="23" t="s">
        <v>96</v>
      </c>
      <c r="B26" s="23" t="s">
        <v>97</v>
      </c>
      <c r="C26" s="24">
        <v>115288.16</v>
      </c>
    </row>
    <row r="27" spans="1:3" ht="12.75">
      <c r="A27" s="23" t="s">
        <v>98</v>
      </c>
      <c r="B27" s="23" t="s">
        <v>99</v>
      </c>
      <c r="C27" s="24">
        <v>79440.92</v>
      </c>
    </row>
    <row r="28" spans="1:3" ht="12.75">
      <c r="A28" s="23" t="s">
        <v>100</v>
      </c>
      <c r="B28" s="23" t="s">
        <v>101</v>
      </c>
      <c r="C28" s="24">
        <v>901.62</v>
      </c>
    </row>
    <row r="29" spans="1:3" ht="12.75">
      <c r="A29" s="23" t="s">
        <v>79</v>
      </c>
      <c r="B29" s="23" t="s">
        <v>80</v>
      </c>
      <c r="C29" s="24">
        <v>19611.39</v>
      </c>
    </row>
    <row r="30" spans="2:3" ht="12.75">
      <c r="B30" s="20" t="s">
        <v>377</v>
      </c>
      <c r="C30" s="22">
        <f>SUM(C26:C29)</f>
        <v>215242.09000000003</v>
      </c>
    </row>
    <row r="31" spans="1:3" ht="12.75">
      <c r="A31" s="20"/>
      <c r="B31" s="20" t="s">
        <v>9</v>
      </c>
      <c r="C31" s="22">
        <v>-18310.520000000048</v>
      </c>
    </row>
  </sheetData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I45"/>
  <sheetViews>
    <sheetView zoomScale="125" zoomScaleNormal="125" zoomScalePageLayoutView="125" workbookViewId="0" topLeftCell="A22">
      <selection activeCell="H31" sqref="H31"/>
    </sheetView>
  </sheetViews>
  <sheetFormatPr defaultColWidth="8.8515625" defaultRowHeight="12.75"/>
  <cols>
    <col min="1" max="1" width="8.8515625" style="0" bestFit="1" customWidth="1"/>
    <col min="2" max="2" width="33.00390625" style="0" customWidth="1"/>
    <col min="3" max="3" width="16.8515625" style="0" customWidth="1"/>
    <col min="4" max="4" width="8.28125" style="0" bestFit="1" customWidth="1"/>
    <col min="5" max="5" width="15.7109375" style="0" bestFit="1" customWidth="1"/>
    <col min="6" max="7" width="13.7109375" style="0" customWidth="1"/>
    <col min="8" max="8" width="15.7109375" style="0" bestFit="1" customWidth="1"/>
    <col min="9" max="9" width="13.8515625" style="0" bestFit="1" customWidth="1"/>
  </cols>
  <sheetData>
    <row r="2" spans="2:9" ht="13">
      <c r="B2" s="1"/>
      <c r="C2" s="6" t="s">
        <v>155</v>
      </c>
      <c r="D2" s="6" t="s">
        <v>156</v>
      </c>
      <c r="E2" s="6" t="s">
        <v>157</v>
      </c>
      <c r="F2" s="6" t="s">
        <v>158</v>
      </c>
      <c r="G2" s="13" t="s">
        <v>270</v>
      </c>
      <c r="H2" s="6" t="s">
        <v>159</v>
      </c>
      <c r="I2" s="6"/>
    </row>
    <row r="3" spans="2:9" ht="13">
      <c r="B3" s="6" t="s">
        <v>162</v>
      </c>
      <c r="C3" s="6"/>
      <c r="D3" s="6"/>
      <c r="E3" s="6"/>
      <c r="F3" s="6" t="s">
        <v>163</v>
      </c>
      <c r="G3" s="13"/>
      <c r="H3" s="6"/>
      <c r="I3" s="6"/>
    </row>
    <row r="4" spans="2:9" ht="12.75">
      <c r="B4" s="1" t="s">
        <v>324</v>
      </c>
      <c r="C4" s="2">
        <f>'1_Museo_Uff.tur_Camm.ti'!C128</f>
        <v>514800.1</v>
      </c>
      <c r="D4" s="3">
        <f>riepilogo!C4/riepilogo!$C$10</f>
        <v>0.6598798354951166</v>
      </c>
      <c r="E4" s="2">
        <f>'1_Museo_Uff.tur_Camm.ti'!C130</f>
        <v>-395362.11000000004</v>
      </c>
      <c r="F4" s="2">
        <f>riepilogo!D4*riepilogo!$E$16</f>
        <v>-77658.58532608647</v>
      </c>
      <c r="G4" s="10"/>
      <c r="H4" s="2">
        <f>SUM(E4:G4)</f>
        <v>-473020.6953260865</v>
      </c>
      <c r="I4" s="2">
        <f>C4+H4</f>
        <v>41779.404673913494</v>
      </c>
    </row>
    <row r="5" spans="1:9" ht="12.75">
      <c r="A5" t="s">
        <v>166</v>
      </c>
      <c r="B5" s="27" t="str">
        <f>'2_FESTA MEDIOVALE-B'!A3</f>
        <v>FESTA MEDIOVALE-B</v>
      </c>
      <c r="C5" s="2">
        <f>'2_FESTA MEDIOVALE-B'!C16</f>
        <v>0</v>
      </c>
      <c r="D5" s="3">
        <f>riepilogo!C5/riepilogo!$C$10</f>
        <v>0</v>
      </c>
      <c r="E5" s="2">
        <f>'2_FESTA MEDIOVALE-B'!C12</f>
        <v>-3108.17</v>
      </c>
      <c r="F5" s="2">
        <f>riepilogo!D5*riepilogo!$E$16</f>
        <v>0</v>
      </c>
      <c r="G5" s="10"/>
      <c r="H5" s="2">
        <f aca="true" t="shared" si="0" ref="H5:H9">SUM(E5:G5)</f>
        <v>-3108.17</v>
      </c>
      <c r="I5" s="2">
        <f aca="true" t="shared" si="1" ref="I5:I9">C5+H5</f>
        <v>-3108.17</v>
      </c>
    </row>
    <row r="6" spans="1:9" ht="12.75">
      <c r="A6" t="s">
        <v>166</v>
      </c>
      <c r="B6" s="27" t="str">
        <f>'3_GESTIONI IMPIANTO SPORTIVO-E'!A3</f>
        <v>GESTIONI IMPIANTO SPORTIVO-E</v>
      </c>
      <c r="C6" s="2">
        <f>'3_GESTIONI IMPIANTO SPORTIVO-E'!C14</f>
        <v>25000</v>
      </c>
      <c r="D6" s="3">
        <f>riepilogo!C6/riepilogo!$C$10</f>
        <v>0.03204544033184515</v>
      </c>
      <c r="E6" s="2">
        <f>'3_GESTIONI IMPIANTO SPORTIVO-E'!C11</f>
        <v>-21349.79</v>
      </c>
      <c r="F6" s="2">
        <f>riepilogo!D6*riepilogo!$E$16</f>
        <v>-3771.2980886215087</v>
      </c>
      <c r="G6" s="10"/>
      <c r="H6" s="2">
        <f t="shared" si="0"/>
        <v>-25121.08808862151</v>
      </c>
      <c r="I6" s="2">
        <f t="shared" si="1"/>
        <v>-121.08808862150909</v>
      </c>
    </row>
    <row r="7" spans="1:9" ht="12.75">
      <c r="A7" t="s">
        <v>166</v>
      </c>
      <c r="B7" s="27" t="str">
        <f>'4_MANUTENZIONE VERDE CASTELLO-F'!A3</f>
        <v>MANUTENZIONE VERDE CASTELLO-F</v>
      </c>
      <c r="C7" s="2">
        <f>'4_MANUTENZIONE VERDE CASTELLO-F'!C19</f>
        <v>23100</v>
      </c>
      <c r="D7" s="3">
        <f>riepilogo!C7/riepilogo!$C$10</f>
        <v>0.02960998686662492</v>
      </c>
      <c r="E7" s="2">
        <f>'4_MANUTENZIONE VERDE CASTELLO-F'!C17</f>
        <v>-26084.909999999996</v>
      </c>
      <c r="F7" s="2">
        <f>riepilogo!D7*riepilogo!$E$16</f>
        <v>-3484.679433886274</v>
      </c>
      <c r="G7" s="10"/>
      <c r="H7" s="2">
        <f t="shared" si="0"/>
        <v>-29569.58943388627</v>
      </c>
      <c r="I7" s="2">
        <f t="shared" si="1"/>
        <v>-6469.589433886271</v>
      </c>
    </row>
    <row r="8" spans="1:9" ht="12.75">
      <c r="A8" t="s">
        <v>166</v>
      </c>
      <c r="B8" s="27" t="str">
        <f>'5_GESTIONE BAGNI PUBBLICI-D'!A3</f>
        <v>GESTIONE BAGNI PUBBLICI-D</v>
      </c>
      <c r="C8" s="2">
        <f>'5_GESTIONE BAGNI PUBBLICI-D'!C10</f>
        <v>2000</v>
      </c>
      <c r="D8" s="3">
        <f>riepilogo!C8/riepilogo!$C$10</f>
        <v>0.002563635226547612</v>
      </c>
      <c r="E8" s="2">
        <f>'5_GESTIONE BAGNI PUBBLICI-D'!C7</f>
        <v>-1561.63</v>
      </c>
      <c r="F8" s="2">
        <f>riepilogo!D8*riepilogo!$E$16</f>
        <v>-301.70384708972074</v>
      </c>
      <c r="G8" s="10"/>
      <c r="H8" s="2">
        <f t="shared" si="0"/>
        <v>-1863.3338470897208</v>
      </c>
      <c r="I8" s="2">
        <f t="shared" si="1"/>
        <v>136.66615291027915</v>
      </c>
    </row>
    <row r="9" spans="1:9" ht="12.75">
      <c r="A9" t="s">
        <v>166</v>
      </c>
      <c r="B9" s="1" t="s">
        <v>325</v>
      </c>
      <c r="C9" s="2">
        <f>'6_GESTIONE PARCHEGGI-G1+camper'!C30</f>
        <v>215242.09000000003</v>
      </c>
      <c r="D9" s="3">
        <f>riepilogo!C9/riepilogo!$C$10</f>
        <v>0.2759011020798658</v>
      </c>
      <c r="E9" s="2">
        <f>'6_GESTIONE PARCHEGGI-G1+camper'!C24</f>
        <v>-248407.34000000005</v>
      </c>
      <c r="F9" s="2">
        <f>riepilogo!D9*riepilogo!$E$16</f>
        <v>-32469.683304315957</v>
      </c>
      <c r="G9" s="10"/>
      <c r="H9" s="2">
        <f t="shared" si="0"/>
        <v>-280877.023304316</v>
      </c>
      <c r="I9" s="2">
        <f t="shared" si="1"/>
        <v>-65634.93330431596</v>
      </c>
    </row>
    <row r="10" spans="2:9" ht="12.75">
      <c r="B10" s="1"/>
      <c r="C10" s="2">
        <f>SUM(C4:C9)</f>
        <v>780142.19</v>
      </c>
      <c r="D10" s="1"/>
      <c r="E10" s="2"/>
      <c r="F10" s="2"/>
      <c r="G10" s="10"/>
      <c r="H10" s="2"/>
      <c r="I10" s="2"/>
    </row>
    <row r="11" spans="1:9" ht="12.75">
      <c r="A11" t="s">
        <v>166</v>
      </c>
      <c r="B11" s="1" t="s">
        <v>173</v>
      </c>
      <c r="C11" s="15"/>
      <c r="D11" s="1"/>
      <c r="E11" s="2">
        <f>'0_Comp. destinaz. promiscua'!C35</f>
        <v>-83170.92</v>
      </c>
      <c r="F11" s="7">
        <f>SUM(riepilogo!F4:F9)</f>
        <v>-117685.94999999992</v>
      </c>
      <c r="G11" s="14">
        <f>SUM(G4:G9)</f>
        <v>0</v>
      </c>
      <c r="H11" s="2"/>
      <c r="I11" s="2"/>
    </row>
    <row r="12" spans="2:9" ht="12.75">
      <c r="B12" s="1" t="s">
        <v>373</v>
      </c>
      <c r="C12" s="2">
        <f>quadratura!L124</f>
        <v>46245.94000000018</v>
      </c>
      <c r="D12" s="1"/>
      <c r="E12" s="2"/>
      <c r="F12" s="2"/>
      <c r="G12" s="10"/>
      <c r="H12" s="2"/>
      <c r="I12" s="2">
        <f>C12</f>
        <v>46245.94000000018</v>
      </c>
    </row>
    <row r="13" spans="2:9" ht="12.75">
      <c r="B13" s="1" t="s">
        <v>326</v>
      </c>
      <c r="C13" s="2"/>
      <c r="D13" s="1"/>
      <c r="E13" s="2">
        <f>-quadratura!L95</f>
        <v>-34515.02999999991</v>
      </c>
      <c r="F13" s="2"/>
      <c r="G13" s="10"/>
      <c r="H13" s="2"/>
      <c r="I13" s="2"/>
    </row>
    <row r="14" spans="2:9" ht="13" thickBot="1">
      <c r="B14" s="1"/>
      <c r="C14" s="2"/>
      <c r="D14" s="1"/>
      <c r="E14" s="8"/>
      <c r="F14" s="2"/>
      <c r="G14" s="10"/>
      <c r="H14" s="2"/>
      <c r="I14" s="2"/>
    </row>
    <row r="15" spans="2:9" ht="12.75">
      <c r="B15" s="1"/>
      <c r="C15" s="2"/>
      <c r="D15" s="1"/>
      <c r="E15" s="2"/>
      <c r="F15" s="2"/>
      <c r="G15" s="10"/>
      <c r="H15" s="2"/>
      <c r="I15" s="2"/>
    </row>
    <row r="16" spans="2:9" ht="12.75">
      <c r="B16" s="5" t="s">
        <v>180</v>
      </c>
      <c r="C16" s="2"/>
      <c r="D16" s="1"/>
      <c r="E16" s="7">
        <f>SUM(E11:E15)</f>
        <v>-117685.94999999991</v>
      </c>
      <c r="F16" s="2"/>
      <c r="G16" s="10"/>
      <c r="H16" s="2"/>
      <c r="I16" s="2"/>
    </row>
    <row r="17" spans="2:9" ht="13">
      <c r="B17" s="1"/>
      <c r="C17" s="4">
        <f>SUM(riepilogo!C4:C9)+C12</f>
        <v>826388.1300000001</v>
      </c>
      <c r="D17" s="9">
        <f>SUM(riepilogo!D4:D11)</f>
        <v>1.0000000000000002</v>
      </c>
      <c r="E17" s="4">
        <f>SUM(riepilogo!E4:E9)+riepilogo!E16</f>
        <v>-813559.9</v>
      </c>
      <c r="F17" s="2"/>
      <c r="G17" s="12">
        <f>G11</f>
        <v>0</v>
      </c>
      <c r="H17" s="4">
        <f>SUM(riepilogo!H4:H11)</f>
        <v>-813559.8999999999</v>
      </c>
      <c r="I17" s="2">
        <f>SUM(riepilogo!I4:I12)</f>
        <v>12828.230000000214</v>
      </c>
    </row>
    <row r="20" ht="14.25" customHeight="1"/>
    <row r="21" spans="1:5" ht="12.75">
      <c r="A21" s="92" t="s">
        <v>373</v>
      </c>
      <c r="B21" s="92"/>
      <c r="C21" s="16"/>
      <c r="D21" s="16"/>
      <c r="E21" s="16"/>
    </row>
    <row r="22" spans="1:5" ht="12.75">
      <c r="A22" s="76" t="s">
        <v>181</v>
      </c>
      <c r="B22" s="76" t="s">
        <v>182</v>
      </c>
      <c r="C22" s="82">
        <v>0.06</v>
      </c>
      <c r="D22" s="16"/>
      <c r="E22" s="16"/>
    </row>
    <row r="23" spans="1:5" ht="12.75">
      <c r="A23" s="76" t="s">
        <v>183</v>
      </c>
      <c r="B23" s="76" t="s">
        <v>184</v>
      </c>
      <c r="C23" s="82">
        <v>3941.88</v>
      </c>
      <c r="D23" s="16"/>
      <c r="E23" s="16"/>
    </row>
    <row r="24" spans="1:5" ht="12.75">
      <c r="A24" s="76" t="s">
        <v>368</v>
      </c>
      <c r="B24" s="76" t="s">
        <v>369</v>
      </c>
      <c r="C24" s="82">
        <v>39042</v>
      </c>
      <c r="D24" s="16"/>
      <c r="E24" s="16"/>
    </row>
    <row r="25" spans="1:5" ht="12.75">
      <c r="A25" s="65" t="s">
        <v>388</v>
      </c>
      <c r="B25" s="65" t="s">
        <v>389</v>
      </c>
      <c r="C25" s="80">
        <v>3262</v>
      </c>
      <c r="D25" s="16"/>
      <c r="E25" s="16"/>
    </row>
    <row r="26" spans="1:5" ht="12.75">
      <c r="A26" s="77"/>
      <c r="B26" s="79" t="s">
        <v>390</v>
      </c>
      <c r="C26" s="83">
        <f>SUM(riepilogo!C22:C25)</f>
        <v>46245.94</v>
      </c>
      <c r="E26" s="16"/>
    </row>
    <row r="27" spans="1:5" ht="12.75">
      <c r="A27" s="29"/>
      <c r="B27" s="29"/>
      <c r="C27" s="28"/>
      <c r="E27" s="16"/>
    </row>
    <row r="28" spans="1:5" ht="12.75">
      <c r="A28" s="29"/>
      <c r="B28" s="29"/>
      <c r="D28" s="16"/>
      <c r="E28" s="16"/>
    </row>
    <row r="29" s="16" customFormat="1" ht="10.5">
      <c r="B29" s="74" t="s">
        <v>326</v>
      </c>
    </row>
    <row r="30" spans="1:5" s="16" customFormat="1" ht="10">
      <c r="A30" s="75" t="s">
        <v>330</v>
      </c>
      <c r="B30" s="75" t="s">
        <v>331</v>
      </c>
      <c r="C30" s="76"/>
      <c r="D30" s="76"/>
      <c r="E30" s="80">
        <v>15.52</v>
      </c>
    </row>
    <row r="31" spans="1:5" s="16" customFormat="1" ht="10">
      <c r="A31" s="75" t="s">
        <v>342</v>
      </c>
      <c r="B31" s="75" t="s">
        <v>343</v>
      </c>
      <c r="C31" s="76"/>
      <c r="D31" s="76"/>
      <c r="E31" s="80">
        <v>1739.8</v>
      </c>
    </row>
    <row r="32" spans="1:5" s="16" customFormat="1" ht="10">
      <c r="A32" s="77" t="s">
        <v>269</v>
      </c>
      <c r="B32" s="77" t="s">
        <v>271</v>
      </c>
      <c r="C32" s="76"/>
      <c r="D32" s="76"/>
      <c r="E32" s="82">
        <v>482.11</v>
      </c>
    </row>
    <row r="33" spans="1:5" s="16" customFormat="1" ht="10">
      <c r="A33" s="77" t="s">
        <v>352</v>
      </c>
      <c r="B33" s="77" t="s">
        <v>353</v>
      </c>
      <c r="C33" s="76"/>
      <c r="D33" s="76"/>
      <c r="E33" s="82">
        <v>9000</v>
      </c>
    </row>
    <row r="34" spans="1:5" s="16" customFormat="1" ht="10">
      <c r="A34" s="75" t="s">
        <v>358</v>
      </c>
      <c r="B34" s="75" t="s">
        <v>185</v>
      </c>
      <c r="C34" s="76"/>
      <c r="D34" s="76"/>
      <c r="E34" s="80">
        <v>208.04</v>
      </c>
    </row>
    <row r="35" spans="1:5" s="16" customFormat="1" ht="10">
      <c r="A35" s="75" t="s">
        <v>186</v>
      </c>
      <c r="B35" s="75" t="s">
        <v>187</v>
      </c>
      <c r="C35" s="76"/>
      <c r="D35" s="76"/>
      <c r="E35" s="80">
        <v>18485.21</v>
      </c>
    </row>
    <row r="36" spans="1:5" s="16" customFormat="1" ht="10">
      <c r="A36" s="75" t="s">
        <v>188</v>
      </c>
      <c r="B36" s="75" t="s">
        <v>189</v>
      </c>
      <c r="C36" s="76"/>
      <c r="D36" s="76"/>
      <c r="E36" s="80">
        <v>40</v>
      </c>
    </row>
    <row r="37" spans="1:5" s="16" customFormat="1" ht="10">
      <c r="A37" s="77" t="s">
        <v>362</v>
      </c>
      <c r="B37" s="77" t="s">
        <v>363</v>
      </c>
      <c r="C37" s="76"/>
      <c r="D37" s="76"/>
      <c r="E37" s="82">
        <v>69.17</v>
      </c>
    </row>
    <row r="38" spans="1:5" s="16" customFormat="1" ht="10">
      <c r="A38" s="77" t="s">
        <v>364</v>
      </c>
      <c r="B38" s="77" t="s">
        <v>237</v>
      </c>
      <c r="C38" s="76"/>
      <c r="D38" s="76"/>
      <c r="E38" s="82">
        <v>2.86</v>
      </c>
    </row>
    <row r="39" spans="1:5" ht="12.75">
      <c r="A39" s="65" t="s">
        <v>382</v>
      </c>
      <c r="B39" s="65" t="s">
        <v>383</v>
      </c>
      <c r="C39" s="76"/>
      <c r="D39" s="76"/>
      <c r="E39" s="80">
        <v>2389</v>
      </c>
    </row>
    <row r="40" spans="1:5" ht="12.75">
      <c r="A40" s="65" t="s">
        <v>384</v>
      </c>
      <c r="B40" s="65" t="s">
        <v>385</v>
      </c>
      <c r="C40" s="76"/>
      <c r="D40" s="76"/>
      <c r="E40" s="80">
        <v>417</v>
      </c>
    </row>
    <row r="41" spans="1:5" ht="12.75">
      <c r="A41" s="65" t="s">
        <v>386</v>
      </c>
      <c r="B41" s="65" t="s">
        <v>387</v>
      </c>
      <c r="C41" s="76"/>
      <c r="D41" s="76"/>
      <c r="E41" s="80">
        <v>1666.32</v>
      </c>
    </row>
    <row r="42" spans="1:5" ht="12.75">
      <c r="A42" s="76"/>
      <c r="B42" s="78" t="s">
        <v>390</v>
      </c>
      <c r="C42" s="76"/>
      <c r="D42" s="76"/>
      <c r="E42" s="81">
        <f>SUM(E30:E41)</f>
        <v>34515.03</v>
      </c>
    </row>
    <row r="43" spans="4:5" ht="12.75">
      <c r="D43" s="73"/>
      <c r="E43" s="73"/>
    </row>
    <row r="44" ht="12.75">
      <c r="D44" s="73"/>
    </row>
    <row r="45" spans="4:5" ht="12.75">
      <c r="D45" s="73"/>
      <c r="E45" s="73"/>
    </row>
  </sheetData>
  <mergeCells count="1">
    <mergeCell ref="A21:B21"/>
  </mergeCells>
  <printOptions/>
  <pageMargins left="0.509722222222222" right="0.7" top="0.76" bottom="0.46" header="0.21" footer="0.38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Lini</dc:creator>
  <cp:keywords/>
  <dc:description/>
  <cp:lastModifiedBy>enkeleda cano</cp:lastModifiedBy>
  <cp:lastPrinted>2021-04-29T16:54:47Z</cp:lastPrinted>
  <dcterms:created xsi:type="dcterms:W3CDTF">2018-09-20T17:46:06Z</dcterms:created>
  <dcterms:modified xsi:type="dcterms:W3CDTF">2021-06-23T19:54:40Z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